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child care capital\accommodation costs\Working Group\April 2018 CUS calculator\"/>
    </mc:Choice>
  </mc:AlternateContent>
  <bookViews>
    <workbookView xWindow="0" yWindow="0" windowWidth="28800" windowHeight="12375" tabRatio="980"/>
  </bookViews>
  <sheets>
    <sheet name="Couverture" sheetId="49" r:id="rId1"/>
    <sheet name="Information sur la séance" sheetId="48" r:id="rId2"/>
    <sheet name="Étape 1 Installations" sheetId="35" r:id="rId3"/>
    <sheet name="Étape 2 États financiers" sheetId="34" r:id="rId4"/>
    <sheet name="Étape 3 Tableau 10C" sheetId="33" r:id="rId5"/>
    <sheet name="Étape 4 Hypothèses" sheetId="52" r:id="rId6"/>
    <sheet name="Étape 5 Sommaire des frais" sheetId="53" r:id="rId7"/>
    <sheet name="Étape 6 Tarif espaces exclusifs" sheetId="54" r:id="rId8"/>
    <sheet name="Étape 7 Coût de location" sheetId="55" r:id="rId9"/>
    <sheet name="Étape 8 Tarifs horaires" sheetId="56" r:id="rId10"/>
    <sheet name="Étape 9 Examen coûts horaires" sheetId="57" r:id="rId11"/>
    <sheet name="Étape 10 Tarifs horaires recou." sheetId="58" r:id="rId12"/>
    <sheet name="Étape 11 Dernier exercice" sheetId="59" r:id="rId13"/>
  </sheets>
  <definedNames>
    <definedName name="Garderie">'Étape 7 Coût de location'!$C$25</definedName>
    <definedName name="OLE_LINK1" localSheetId="4">'Étape 3 Tableau 10C'!$A$1</definedName>
    <definedName name="_xlnm.Print_Area" localSheetId="3">'Étape 2 États financiers'!$A$2:$N$41</definedName>
    <definedName name="Services_de_garde">'Étape 7 Coût de location'!$C$25</definedName>
  </definedNames>
  <calcPr calcId="152511"/>
</workbook>
</file>

<file path=xl/calcChain.xml><?xml version="1.0" encoding="utf-8"?>
<calcChain xmlns="http://schemas.openxmlformats.org/spreadsheetml/2006/main">
  <c r="M24" i="52" l="1"/>
  <c r="M23" i="52"/>
  <c r="M22" i="52"/>
  <c r="M21" i="52"/>
  <c r="M17" i="52"/>
  <c r="M16" i="52"/>
  <c r="M15" i="52"/>
  <c r="M14" i="52"/>
  <c r="C5" i="57" l="1"/>
  <c r="C5" i="56"/>
  <c r="C5" i="52"/>
  <c r="C32" i="52" l="1"/>
  <c r="C30" i="52"/>
  <c r="C29" i="52"/>
  <c r="C28" i="52"/>
  <c r="C22" i="53"/>
  <c r="C12" i="53"/>
  <c r="C9" i="54"/>
  <c r="C5" i="55"/>
  <c r="C35" i="58"/>
  <c r="R7" i="58" s="1"/>
  <c r="F42" i="59"/>
  <c r="C26" i="59"/>
  <c r="C25" i="59"/>
  <c r="C24" i="59"/>
  <c r="C23" i="59"/>
  <c r="C22" i="59"/>
  <c r="C21" i="59"/>
  <c r="C20" i="59"/>
  <c r="C19" i="59"/>
  <c r="C18" i="59"/>
  <c r="C17" i="59"/>
  <c r="C16" i="59"/>
  <c r="C15" i="59"/>
  <c r="F13" i="59"/>
  <c r="D13" i="59"/>
  <c r="F28" i="58"/>
  <c r="F27" i="58"/>
  <c r="D28" i="58"/>
  <c r="D27" i="58"/>
  <c r="F23" i="58"/>
  <c r="F22" i="58"/>
  <c r="F21" i="58"/>
  <c r="F20" i="58"/>
  <c r="F19" i="58"/>
  <c r="F18" i="58"/>
  <c r="F17" i="58"/>
  <c r="F16" i="58"/>
  <c r="F15" i="58"/>
  <c r="F14" i="58"/>
  <c r="D23" i="58"/>
  <c r="D22" i="58"/>
  <c r="D21" i="58"/>
  <c r="D20" i="58"/>
  <c r="D19" i="58"/>
  <c r="D18" i="58"/>
  <c r="D17" i="58"/>
  <c r="D16" i="58"/>
  <c r="D15" i="58"/>
  <c r="D14" i="58"/>
  <c r="C28" i="58"/>
  <c r="C27" i="58"/>
  <c r="C25" i="58"/>
  <c r="C23" i="58"/>
  <c r="C22" i="58"/>
  <c r="C21" i="58"/>
  <c r="C20" i="58"/>
  <c r="C19" i="58"/>
  <c r="C18" i="58"/>
  <c r="C17" i="58"/>
  <c r="C16" i="58"/>
  <c r="C15" i="58"/>
  <c r="C14" i="58"/>
  <c r="X12" i="58"/>
  <c r="W12" i="58"/>
  <c r="V12" i="58"/>
  <c r="U12" i="58"/>
  <c r="T12" i="58"/>
  <c r="S12" i="58"/>
  <c r="R12" i="58"/>
  <c r="Q12" i="58"/>
  <c r="P12" i="58"/>
  <c r="O12" i="58"/>
  <c r="N12" i="58"/>
  <c r="M12" i="58"/>
  <c r="L12" i="58"/>
  <c r="K12" i="58"/>
  <c r="J12" i="58"/>
  <c r="I12" i="58"/>
  <c r="P11" i="58"/>
  <c r="O11" i="58"/>
  <c r="N11" i="58"/>
  <c r="M11" i="58"/>
  <c r="L11" i="58"/>
  <c r="K11" i="58"/>
  <c r="J11" i="58"/>
  <c r="I11" i="58"/>
  <c r="Q10" i="58"/>
  <c r="I10" i="58"/>
  <c r="F10" i="58"/>
  <c r="D10" i="58"/>
  <c r="N7" i="58"/>
  <c r="L7" i="58"/>
  <c r="C33" i="58"/>
  <c r="C53" i="59" s="1"/>
  <c r="C32" i="58"/>
  <c r="C52" i="59" s="1"/>
  <c r="C31" i="58"/>
  <c r="C51" i="59" s="1"/>
  <c r="J7" i="58"/>
  <c r="C5" i="58"/>
  <c r="C5" i="59" s="1"/>
  <c r="C32" i="57"/>
  <c r="C30" i="57"/>
  <c r="C29" i="57"/>
  <c r="C28" i="57"/>
  <c r="C22" i="57"/>
  <c r="E22" i="57"/>
  <c r="F12" i="57"/>
  <c r="E12" i="57"/>
  <c r="C33" i="56"/>
  <c r="C31" i="56"/>
  <c r="C30" i="56"/>
  <c r="C29" i="56"/>
  <c r="E16" i="56"/>
  <c r="D16" i="56"/>
  <c r="C50" i="55"/>
  <c r="C48" i="55"/>
  <c r="C47" i="55"/>
  <c r="E27" i="55"/>
  <c r="E26" i="55"/>
  <c r="E25" i="55"/>
  <c r="E24" i="55"/>
  <c r="E23" i="55"/>
  <c r="E22" i="55"/>
  <c r="E21" i="55"/>
  <c r="E20" i="55"/>
  <c r="E19" i="55"/>
  <c r="E18" i="55"/>
  <c r="E17" i="55"/>
  <c r="E16" i="55"/>
  <c r="C14" i="55"/>
  <c r="C52" i="54"/>
  <c r="H15" i="54" s="1"/>
  <c r="C50" i="54"/>
  <c r="C49" i="54"/>
  <c r="C48" i="54"/>
  <c r="C55" i="59" l="1"/>
  <c r="C46" i="55"/>
  <c r="E32" i="54"/>
  <c r="E31" i="54"/>
  <c r="E30" i="54"/>
  <c r="E29" i="54"/>
  <c r="E28" i="54"/>
  <c r="E27" i="54"/>
  <c r="E26" i="54"/>
  <c r="E25" i="54"/>
  <c r="E24" i="54"/>
  <c r="E23" i="54"/>
  <c r="E17" i="54"/>
  <c r="F14" i="54"/>
  <c r="F32" i="54"/>
  <c r="F31" i="54"/>
  <c r="F30" i="54"/>
  <c r="F29" i="54"/>
  <c r="F28" i="54"/>
  <c r="F27" i="54"/>
  <c r="F26" i="54"/>
  <c r="F25" i="54"/>
  <c r="F24" i="54"/>
  <c r="F23" i="54"/>
  <c r="F19" i="54"/>
  <c r="F17" i="54"/>
  <c r="C47" i="53"/>
  <c r="C45" i="53"/>
  <c r="C44" i="53"/>
  <c r="C43" i="53"/>
  <c r="F36" i="53"/>
  <c r="F24" i="53"/>
  <c r="G24" i="53" s="1"/>
  <c r="F14" i="53" l="1"/>
  <c r="G14" i="53" s="1"/>
  <c r="C5" i="53"/>
  <c r="F5" i="57" l="1"/>
  <c r="X11" i="58"/>
  <c r="W11" i="58"/>
  <c r="V11" i="58"/>
  <c r="U11" i="58"/>
  <c r="T11" i="58"/>
  <c r="S11" i="58"/>
  <c r="R11" i="58"/>
  <c r="Q11" i="58"/>
  <c r="V7" i="58"/>
  <c r="T7" i="58"/>
  <c r="X5" i="58"/>
  <c r="G32" i="59"/>
  <c r="F27" i="59"/>
  <c r="D27" i="59"/>
  <c r="G5" i="59"/>
  <c r="C27" i="55" l="1"/>
  <c r="C26" i="55"/>
  <c r="C25" i="55"/>
  <c r="C24" i="55"/>
  <c r="C23" i="55"/>
  <c r="C22" i="55"/>
  <c r="C21" i="55"/>
  <c r="C20" i="55"/>
  <c r="C19" i="55"/>
  <c r="C18" i="55"/>
  <c r="C17" i="55"/>
  <c r="C16" i="55"/>
  <c r="G5" i="56" l="1"/>
  <c r="E5" i="55"/>
  <c r="E29" i="55" l="1"/>
  <c r="E31" i="55" s="1"/>
  <c r="E33" i="55" l="1"/>
  <c r="J9" i="54" l="1"/>
  <c r="J29" i="54"/>
  <c r="J30" i="54"/>
  <c r="J31" i="54"/>
  <c r="J32" i="54"/>
  <c r="G5" i="53"/>
  <c r="M5" i="52"/>
  <c r="K25" i="52"/>
  <c r="E16" i="57" s="1"/>
  <c r="L25" i="52"/>
  <c r="F16" i="57" s="1"/>
  <c r="M25" i="52"/>
  <c r="F33" i="54" l="1"/>
  <c r="I12" i="33" l="1"/>
  <c r="H12" i="33"/>
  <c r="L14" i="34"/>
  <c r="K14" i="34"/>
  <c r="G16" i="35" l="1"/>
  <c r="G35" i="35" l="1"/>
  <c r="G34" i="35"/>
  <c r="G30" i="35"/>
  <c r="G28" i="35"/>
  <c r="G27" i="35"/>
  <c r="G26" i="35"/>
  <c r="G25" i="35"/>
  <c r="G24" i="35"/>
  <c r="G23" i="35"/>
  <c r="G22" i="35"/>
  <c r="G21" i="35"/>
  <c r="C5" i="33" l="1"/>
  <c r="C5" i="34"/>
  <c r="C5" i="35"/>
  <c r="J5" i="33" l="1"/>
  <c r="L5" i="34"/>
  <c r="G5" i="35"/>
  <c r="G29" i="35" l="1"/>
  <c r="C42" i="35" l="1"/>
  <c r="C40" i="35"/>
  <c r="C39" i="35"/>
  <c r="C38" i="35"/>
  <c r="C43" i="33"/>
  <c r="C41" i="33"/>
  <c r="C40" i="33"/>
  <c r="C39" i="33"/>
  <c r="C25" i="34"/>
  <c r="C26" i="34"/>
  <c r="C28" i="34"/>
  <c r="C24" i="34"/>
  <c r="G17" i="35" l="1"/>
  <c r="I34" i="33"/>
  <c r="H34" i="33"/>
  <c r="I26" i="33"/>
  <c r="H26" i="33"/>
  <c r="J24" i="33"/>
  <c r="J23" i="33"/>
  <c r="J22" i="33"/>
  <c r="J21" i="33"/>
  <c r="J20" i="33"/>
  <c r="J19" i="33"/>
  <c r="J18" i="33"/>
  <c r="J17" i="33"/>
  <c r="J13" i="33"/>
  <c r="J16" i="33"/>
  <c r="J15" i="33"/>
  <c r="F34" i="53" l="1"/>
  <c r="J34" i="33"/>
  <c r="F35" i="53" s="1"/>
  <c r="J26" i="33"/>
  <c r="G14" i="35"/>
  <c r="G35" i="53" l="1"/>
  <c r="G34" i="53"/>
  <c r="F38" i="53"/>
  <c r="G40" i="53" s="1"/>
  <c r="E15" i="35"/>
  <c r="K17" i="34" s="1"/>
  <c r="K16" i="34" s="1"/>
  <c r="G36" i="53"/>
  <c r="F15" i="35"/>
  <c r="L17" i="34" s="1"/>
  <c r="F18" i="54" l="1"/>
  <c r="F20" i="54" s="1"/>
  <c r="F15" i="53"/>
  <c r="K21" i="34"/>
  <c r="K19" i="34"/>
  <c r="K20" i="34"/>
  <c r="G38" i="53"/>
  <c r="L20" i="34"/>
  <c r="L16" i="34"/>
  <c r="F25" i="53" s="1"/>
  <c r="L19" i="34"/>
  <c r="L21" i="34"/>
  <c r="H32" i="33"/>
  <c r="F26" i="53" l="1"/>
  <c r="G26" i="53" s="1"/>
  <c r="G25" i="53"/>
  <c r="G28" i="53" s="1"/>
  <c r="F13" i="57" s="1"/>
  <c r="F18" i="57" s="1"/>
  <c r="F28" i="53"/>
  <c r="G30" i="53" s="1"/>
  <c r="F14" i="57" s="1"/>
  <c r="F19" i="57" s="1"/>
  <c r="F25" i="57" s="1"/>
  <c r="F35" i="54"/>
  <c r="F37" i="54" s="1"/>
  <c r="F16" i="53"/>
  <c r="G16" i="53" s="1"/>
  <c r="G15" i="53"/>
  <c r="F18" i="53"/>
  <c r="H36" i="33"/>
  <c r="I32" i="33"/>
  <c r="I36" i="33" s="1"/>
  <c r="G35" i="54" l="1"/>
  <c r="G29" i="54"/>
  <c r="G26" i="54"/>
  <c r="H26" i="54" s="1"/>
  <c r="J26" i="54" s="1"/>
  <c r="G24" i="54"/>
  <c r="G37" i="54"/>
  <c r="G17" i="54"/>
  <c r="G30" i="54"/>
  <c r="H30" i="54" s="1"/>
  <c r="G28" i="54"/>
  <c r="G31" i="54"/>
  <c r="G18" i="54"/>
  <c r="G23" i="54"/>
  <c r="G32" i="54"/>
  <c r="G25" i="54"/>
  <c r="H25" i="54" s="1"/>
  <c r="J25" i="54" s="1"/>
  <c r="G19" i="54"/>
  <c r="G27" i="54"/>
  <c r="H27" i="54" s="1"/>
  <c r="J27" i="54" s="1"/>
  <c r="G27" i="58"/>
  <c r="G28" i="58"/>
  <c r="G18" i="53"/>
  <c r="E13" i="57" s="1"/>
  <c r="E18" i="57" s="1"/>
  <c r="G20" i="53"/>
  <c r="E14" i="57" s="1"/>
  <c r="E19" i="57" s="1"/>
  <c r="G21" i="59"/>
  <c r="G19" i="59"/>
  <c r="G20" i="59"/>
  <c r="G18" i="59"/>
  <c r="G23" i="59"/>
  <c r="G24" i="59"/>
  <c r="G17" i="59"/>
  <c r="G15" i="59"/>
  <c r="G16" i="59"/>
  <c r="G22" i="59"/>
  <c r="F24" i="57"/>
  <c r="J36" i="33"/>
  <c r="J32" i="33"/>
  <c r="H31" i="54" l="1"/>
  <c r="H35" i="54"/>
  <c r="J35" i="54" s="1"/>
  <c r="W28" i="58"/>
  <c r="Q28" i="58"/>
  <c r="S28" i="58"/>
  <c r="T28" i="58"/>
  <c r="X28" i="58"/>
  <c r="V28" i="58"/>
  <c r="U28" i="58"/>
  <c r="R28" i="58"/>
  <c r="R27" i="58"/>
  <c r="W27" i="58"/>
  <c r="T27" i="58"/>
  <c r="V27" i="58"/>
  <c r="S27" i="58"/>
  <c r="Q27" i="58"/>
  <c r="X27" i="58"/>
  <c r="U27" i="58"/>
  <c r="H32" i="54"/>
  <c r="H28" i="54"/>
  <c r="J28" i="54" s="1"/>
  <c r="H24" i="54"/>
  <c r="J24" i="54" s="1"/>
  <c r="G25" i="59"/>
  <c r="G27" i="59" s="1"/>
  <c r="E25" i="59"/>
  <c r="E26" i="59"/>
  <c r="G26" i="59"/>
  <c r="E25" i="57"/>
  <c r="H23" i="54"/>
  <c r="G33" i="54"/>
  <c r="G20" i="58"/>
  <c r="G16" i="58"/>
  <c r="G15" i="58"/>
  <c r="G14" i="58"/>
  <c r="G19" i="58"/>
  <c r="G22" i="58"/>
  <c r="G21" i="58"/>
  <c r="G18" i="58"/>
  <c r="G23" i="58"/>
  <c r="G17" i="58"/>
  <c r="E21" i="59"/>
  <c r="E15" i="59"/>
  <c r="E16" i="59"/>
  <c r="E17" i="59"/>
  <c r="E19" i="59"/>
  <c r="E20" i="59"/>
  <c r="E22" i="59"/>
  <c r="E18" i="59"/>
  <c r="E23" i="59"/>
  <c r="E24" i="59"/>
  <c r="E24" i="57"/>
  <c r="H19" i="54"/>
  <c r="J19" i="54" s="1"/>
  <c r="H18" i="54"/>
  <c r="J18" i="54" s="1"/>
  <c r="H17" i="54"/>
  <c r="G20" i="54"/>
  <c r="H29" i="54"/>
  <c r="X17" i="58" l="1"/>
  <c r="V17" i="58"/>
  <c r="U17" i="58"/>
  <c r="S17" i="58"/>
  <c r="R17" i="58"/>
  <c r="W17" i="58"/>
  <c r="T17" i="58"/>
  <c r="Q17" i="58"/>
  <c r="Q16" i="58"/>
  <c r="S16" i="58"/>
  <c r="W16" i="58"/>
  <c r="V16" i="58"/>
  <c r="X16" i="58"/>
  <c r="R16" i="58"/>
  <c r="T16" i="58"/>
  <c r="U16" i="58"/>
  <c r="E21" i="58"/>
  <c r="E17" i="58"/>
  <c r="E20" i="58"/>
  <c r="E16" i="58"/>
  <c r="E14" i="58"/>
  <c r="E23" i="58"/>
  <c r="E18" i="58"/>
  <c r="E19" i="58"/>
  <c r="E22" i="58"/>
  <c r="E15" i="58"/>
  <c r="W19" i="58"/>
  <c r="U19" i="58"/>
  <c r="V19" i="58"/>
  <c r="T19" i="58"/>
  <c r="Q19" i="58"/>
  <c r="X19" i="58"/>
  <c r="R19" i="58"/>
  <c r="S19" i="58"/>
  <c r="Q20" i="58"/>
  <c r="T20" i="58"/>
  <c r="V20" i="58"/>
  <c r="W20" i="58"/>
  <c r="X20" i="58"/>
  <c r="R20" i="58"/>
  <c r="S20" i="58"/>
  <c r="U20" i="58"/>
  <c r="J17" i="54"/>
  <c r="J20" i="54" s="1"/>
  <c r="H20" i="54"/>
  <c r="X14" i="58"/>
  <c r="Q14" i="58"/>
  <c r="V14" i="58"/>
  <c r="R14" i="58"/>
  <c r="S14" i="58"/>
  <c r="T14" i="58"/>
  <c r="W14" i="58"/>
  <c r="U14" i="58"/>
  <c r="E27" i="59"/>
  <c r="G28" i="59" s="1"/>
  <c r="G34" i="59" s="1"/>
  <c r="X18" i="58"/>
  <c r="V18" i="58"/>
  <c r="W18" i="58"/>
  <c r="T18" i="58"/>
  <c r="R18" i="58"/>
  <c r="U18" i="58"/>
  <c r="S18" i="58"/>
  <c r="Q18" i="58"/>
  <c r="X21" i="58"/>
  <c r="U21" i="58"/>
  <c r="R21" i="58"/>
  <c r="T21" i="58"/>
  <c r="V21" i="58"/>
  <c r="S21" i="58"/>
  <c r="W21" i="58"/>
  <c r="Q21" i="58"/>
  <c r="W15" i="58"/>
  <c r="U15" i="58"/>
  <c r="R15" i="58"/>
  <c r="S15" i="58"/>
  <c r="T15" i="58"/>
  <c r="V15" i="58"/>
  <c r="Q15" i="58"/>
  <c r="X15" i="58"/>
  <c r="J23" i="54"/>
  <c r="J33" i="54" s="1"/>
  <c r="H33" i="54"/>
  <c r="X22" i="58"/>
  <c r="V22" i="58"/>
  <c r="R22" i="58"/>
  <c r="Q22" i="58"/>
  <c r="S22" i="58"/>
  <c r="T22" i="58"/>
  <c r="U22" i="58"/>
  <c r="W22" i="58"/>
  <c r="E28" i="58"/>
  <c r="E27" i="58"/>
  <c r="J37" i="54" l="1"/>
  <c r="J41" i="54" s="1"/>
  <c r="J45" i="54" s="1"/>
  <c r="E39" i="55" s="1"/>
  <c r="E41" i="55" s="1"/>
  <c r="M27" i="58"/>
  <c r="O27" i="58"/>
  <c r="J27" i="58"/>
  <c r="L27" i="58"/>
  <c r="K27" i="58"/>
  <c r="I27" i="58"/>
  <c r="N27" i="58"/>
  <c r="P27" i="58"/>
  <c r="K28" i="58"/>
  <c r="J28" i="58"/>
  <c r="O28" i="58"/>
  <c r="P28" i="58"/>
  <c r="M28" i="58"/>
  <c r="L28" i="58"/>
  <c r="I28" i="58"/>
  <c r="N28" i="58"/>
  <c r="H37" i="54"/>
  <c r="N19" i="58"/>
  <c r="O19" i="58"/>
  <c r="K19" i="58"/>
  <c r="P19" i="58"/>
  <c r="L19" i="58"/>
  <c r="I19" i="58"/>
  <c r="J19" i="58"/>
  <c r="M19" i="58"/>
  <c r="N16" i="58"/>
  <c r="L16" i="58"/>
  <c r="J16" i="58"/>
  <c r="K16" i="58"/>
  <c r="P16" i="58"/>
  <c r="I16" i="58"/>
  <c r="O16" i="58"/>
  <c r="M16" i="58"/>
  <c r="K18" i="58"/>
  <c r="I18" i="58"/>
  <c r="O18" i="58"/>
  <c r="P18" i="58"/>
  <c r="M18" i="58"/>
  <c r="J18" i="58"/>
  <c r="L18" i="58"/>
  <c r="N18" i="58"/>
  <c r="N20" i="58"/>
  <c r="K20" i="58"/>
  <c r="I20" i="58"/>
  <c r="O20" i="58"/>
  <c r="J20" i="58"/>
  <c r="L20" i="58"/>
  <c r="M20" i="58"/>
  <c r="P20" i="58"/>
  <c r="N15" i="58"/>
  <c r="K15" i="58"/>
  <c r="J15" i="58"/>
  <c r="P15" i="58"/>
  <c r="I15" i="58"/>
  <c r="L15" i="58"/>
  <c r="O15" i="58"/>
  <c r="M15" i="58"/>
  <c r="O23" i="58"/>
  <c r="N23" i="58"/>
  <c r="J23" i="58"/>
  <c r="L23" i="58"/>
  <c r="I23" i="58"/>
  <c r="P23" i="58"/>
  <c r="M23" i="58"/>
  <c r="K23" i="58"/>
  <c r="M17" i="58"/>
  <c r="O17" i="58"/>
  <c r="L17" i="58"/>
  <c r="J17" i="58"/>
  <c r="P17" i="58"/>
  <c r="N17" i="58"/>
  <c r="I17" i="58"/>
  <c r="K17" i="58"/>
  <c r="K22" i="58"/>
  <c r="J22" i="58"/>
  <c r="N22" i="58"/>
  <c r="P22" i="58"/>
  <c r="M22" i="58"/>
  <c r="L22" i="58"/>
  <c r="I22" i="58"/>
  <c r="O22" i="58"/>
  <c r="K14" i="58"/>
  <c r="M14" i="58"/>
  <c r="J14" i="58"/>
  <c r="P14" i="58"/>
  <c r="I14" i="58"/>
  <c r="L14" i="58"/>
  <c r="N14" i="58"/>
  <c r="O14" i="58"/>
  <c r="M21" i="58"/>
  <c r="O21" i="58"/>
  <c r="I21" i="58"/>
  <c r="L21" i="58"/>
  <c r="N21" i="58"/>
  <c r="K21" i="58"/>
  <c r="J21" i="58"/>
  <c r="P21" i="58"/>
  <c r="D35" i="55" l="1"/>
  <c r="E35" i="55" s="1"/>
  <c r="E37" i="55" s="1"/>
  <c r="E43" i="55" s="1"/>
  <c r="G41" i="59"/>
  <c r="J38" i="54"/>
  <c r="G43" i="59"/>
  <c r="J42" i="54"/>
  <c r="G44" i="59" l="1"/>
  <c r="G48" i="59" s="1"/>
</calcChain>
</file>

<file path=xl/comments1.xml><?xml version="1.0" encoding="utf-8"?>
<comments xmlns="http://schemas.openxmlformats.org/spreadsheetml/2006/main">
  <authors>
    <author>jchouinard</author>
  </authors>
  <commentList>
    <comment ref="C53" authorId="0" shapeId="0">
      <text>
        <r>
          <rPr>
            <sz val="9"/>
            <color indexed="81"/>
            <rFont val="Tahoma"/>
            <family val="2"/>
          </rPr>
          <t>Frais d'administration du conseil indiqués dans le Système d’information sur le financement de l’éducation (SIFE), au tableau 10, dans le champ « Le sous-total administratif » de la colonne 13.</t>
        </r>
      </text>
    </comment>
  </commentList>
</comments>
</file>

<file path=xl/comments2.xml><?xml version="1.0" encoding="utf-8"?>
<comments xmlns="http://schemas.openxmlformats.org/spreadsheetml/2006/main">
  <authors>
    <author>Brant Zatterberg</author>
    <author>Ms. Charlyn Downie</author>
    <author>zattbran</author>
  </authors>
  <commentList>
    <comment ref="D11" authorId="0" shapeId="0">
      <text>
        <r>
          <rPr>
            <b/>
            <sz val="9"/>
            <color indexed="81"/>
            <rFont val="Tahoma"/>
            <family val="2"/>
          </rPr>
          <t>Les données de la colonne A, utilisées aux étapes 6 et 7, servent à calculer les tarifs associés aux espaces à utilisation exclusive pour les contrats de location.</t>
        </r>
      </text>
    </comment>
    <comment ref="G14" authorId="1" shapeId="0">
      <text>
        <r>
          <rPr>
            <sz val="10"/>
            <color indexed="81"/>
            <rFont val="Arial Narrow"/>
            <family val="2"/>
          </rPr>
          <t>Superficie brute en pieds carrés de toutes les installations du conseil qui comportent des</t>
        </r>
        <r>
          <rPr>
            <u/>
            <sz val="10"/>
            <color indexed="81"/>
            <rFont val="Arial Narrow"/>
            <family val="2"/>
          </rPr>
          <t xml:space="preserve"> </t>
        </r>
        <r>
          <rPr>
            <sz val="10"/>
            <color indexed="81"/>
            <rFont val="Arial Narrow"/>
            <family val="2"/>
          </rPr>
          <t xml:space="preserve">frais d'entretien et de fonctionnement. 
</t>
        </r>
      </text>
    </comment>
    <comment ref="G16" authorId="2" shapeId="0">
      <text>
        <r>
          <rPr>
            <sz val="10"/>
            <color indexed="81"/>
            <rFont val="Arial Narrow"/>
            <family val="2"/>
          </rPr>
          <t>1 acre = 43 560 pied carrés</t>
        </r>
      </text>
    </comment>
    <comment ref="D34" authorId="0" shapeId="0">
      <text>
        <r>
          <rPr>
            <b/>
            <sz val="9"/>
            <color indexed="81"/>
            <rFont val="Tahoma"/>
            <family val="2"/>
          </rPr>
          <t>Terrains de soccer pour les enfants de moins de 10 ans et pour les jeunes d'écoles secondaires. Un terrain pour enfants de moins de 10 ans fait 180 par 120 pi, ou 21 600 pieds carrés (un peu moins d'un demi-acre), et un terrain pour jeunes d'écoles secondaires fait 360 par 160 pi, ou 57 600 pieds carrés.</t>
        </r>
        <r>
          <rPr>
            <sz val="9"/>
            <color indexed="81"/>
            <rFont val="Tahoma"/>
            <family val="2"/>
          </rPr>
          <t xml:space="preserve">
</t>
        </r>
      </text>
    </comment>
    <comment ref="D35" authorId="0" shapeId="0">
      <text>
        <r>
          <rPr>
            <b/>
            <sz val="9"/>
            <color indexed="81"/>
            <rFont val="Tahoma"/>
            <family val="2"/>
          </rPr>
          <t>Champ ou terrains de jeux, stationnements, etc.</t>
        </r>
        <r>
          <rPr>
            <sz val="9"/>
            <color indexed="81"/>
            <rFont val="Tahoma"/>
            <family val="2"/>
          </rPr>
          <t xml:space="preserve">
</t>
        </r>
      </text>
    </comment>
  </commentList>
</comments>
</file>

<file path=xl/comments3.xml><?xml version="1.0" encoding="utf-8"?>
<comments xmlns="http://schemas.openxmlformats.org/spreadsheetml/2006/main">
  <authors>
    <author>Brant Zatterberg</author>
  </authors>
  <commentList>
    <comment ref="J14" authorId="0" shapeId="0">
      <text>
        <r>
          <rPr>
            <b/>
            <sz val="9"/>
            <color indexed="81"/>
            <rFont val="Tahoma"/>
            <family val="2"/>
          </rPr>
          <t>Salaire moyen du personnel administratif des écoles dont les fonctions comprennent la gestion de l'établissement au quotidien. Suggestion : une direction d'école et un chef de bureau par école.</t>
        </r>
        <r>
          <rPr>
            <sz val="9"/>
            <color indexed="81"/>
            <rFont val="Tahoma"/>
            <family val="2"/>
          </rPr>
          <t xml:space="preserve">
</t>
        </r>
      </text>
    </comment>
    <comment ref="J15" authorId="0" shapeId="0">
      <text>
        <r>
          <rPr>
            <b/>
            <sz val="9"/>
            <color indexed="81"/>
            <rFont val="Tahoma"/>
            <family val="2"/>
          </rPr>
          <t xml:space="preserve">Estimation du pourcentage de la superficie brute en pieds carrés du bâtiment qui se compose de couloirs, d'escaliers, d'ascenseurs, de salles de bain et d'espaces de travail. Ce chiffre sert à déterminer les aires communes qui ne font pas partie des espaces à utilisation exclusive. </t>
        </r>
        <r>
          <rPr>
            <sz val="9"/>
            <color indexed="81"/>
            <rFont val="Tahoma"/>
            <family val="2"/>
          </rPr>
          <t xml:space="preserve">
</t>
        </r>
      </text>
    </comment>
    <comment ref="J16" authorId="0" shapeId="0">
      <text>
        <r>
          <rPr>
            <b/>
            <sz val="9"/>
            <color indexed="81"/>
            <rFont val="Tahoma"/>
            <family val="2"/>
          </rPr>
          <t xml:space="preserve">Chiffre déterminé par le conseil. Pourcentage du salaire du personnel administratif des écoles ci-dessus </t>
        </r>
        <r>
          <rPr>
            <b/>
            <u/>
            <sz val="9"/>
            <color indexed="81"/>
            <rFont val="Tahoma"/>
            <family val="2"/>
          </rPr>
          <t>qui se rapporte aux</t>
        </r>
        <r>
          <rPr>
            <b/>
            <sz val="9"/>
            <color indexed="81"/>
            <rFont val="Tahoma"/>
            <family val="2"/>
          </rPr>
          <t xml:space="preserve"> tâches de gestion des installations ou aux formalités administratives connexes.</t>
        </r>
        <r>
          <rPr>
            <sz val="9"/>
            <color indexed="81"/>
            <rFont val="Tahoma"/>
            <family val="2"/>
          </rPr>
          <t xml:space="preserve">
</t>
        </r>
      </text>
    </comment>
    <comment ref="J17" authorId="0" shapeId="0">
      <text>
        <r>
          <rPr>
            <b/>
            <sz val="9"/>
            <color indexed="81"/>
            <rFont val="Tahoma"/>
            <family val="2"/>
          </rPr>
          <t>Pourcentage des dépenses administratives liées à la prise de décisions au sujet des installations scolaires, et à la gestion ou à la surveillance de celles-ci.</t>
        </r>
      </text>
    </comment>
    <comment ref="J21" authorId="0" shapeId="0">
      <text>
        <r>
          <rPr>
            <b/>
            <sz val="9"/>
            <color indexed="81"/>
            <rFont val="Tahoma"/>
            <family val="2"/>
          </rPr>
          <t>Nombre de journées d'enseignement.</t>
        </r>
      </text>
    </comment>
    <comment ref="J22" authorId="0" shapeId="0">
      <text>
        <r>
          <rPr>
            <b/>
            <sz val="9"/>
            <color indexed="81"/>
            <rFont val="Tahoma"/>
            <family val="2"/>
          </rPr>
          <t>Heures d'affluence. P. ex., 9 h à 15 h (journée d'enseignement de 6 heures), plus 18 h à 22 h (4 heures d'utilisation communautaire de l'école), soit 10 heures d'affluence au total.</t>
        </r>
      </text>
    </comment>
    <comment ref="J23" authorId="0" shapeId="0">
      <text>
        <r>
          <rPr>
            <b/>
            <sz val="9"/>
            <color indexed="81"/>
            <rFont val="Tahoma"/>
            <family val="2"/>
          </rPr>
          <t>Nombre de jours sans enseignement. P. ex., du lundi au jeudi en juillet et en août = 36 jours.</t>
        </r>
      </text>
    </comment>
    <comment ref="J24" authorId="0" shapeId="0">
      <text>
        <r>
          <rPr>
            <b/>
            <sz val="9"/>
            <color indexed="81"/>
            <rFont val="Tahoma"/>
            <family val="2"/>
          </rPr>
          <t>Heures d'affluence durant les jours sans enseignement.</t>
        </r>
      </text>
    </comment>
  </commentList>
</comments>
</file>

<file path=xl/sharedStrings.xml><?xml version="1.0" encoding="utf-8"?>
<sst xmlns="http://schemas.openxmlformats.org/spreadsheetml/2006/main" count="455" uniqueCount="262">
  <si>
    <t>x</t>
  </si>
  <si>
    <t>+</t>
  </si>
  <si>
    <t>=</t>
  </si>
  <si>
    <t>TOTAL</t>
  </si>
  <si>
    <t>Total</t>
  </si>
  <si>
    <t>Administration</t>
  </si>
  <si>
    <t>Variable</t>
  </si>
  <si>
    <t>-</t>
  </si>
  <si>
    <t>Algonquin and Lakeshore Catholic District School Board</t>
  </si>
  <si>
    <t>Charlyn Downie</t>
  </si>
  <si>
    <t>Limestone District School Board</t>
  </si>
  <si>
    <t>downie@limestone.on.ca</t>
  </si>
  <si>
    <t>Brandt Zätterberg</t>
  </si>
  <si>
    <t>zattbran@alcdsb.on.ca</t>
  </si>
  <si>
    <t>N</t>
  </si>
  <si>
    <t>Note</t>
  </si>
  <si>
    <t>A</t>
  </si>
  <si>
    <t>B</t>
  </si>
  <si>
    <t>613 544-6925, poste 379</t>
  </si>
  <si>
    <t>613 354-6527, poste 504</t>
  </si>
  <si>
    <t>Services des installations et de planification</t>
  </si>
  <si>
    <t>Document de gestion : Entente signée avec le fournisseur de services.</t>
  </si>
  <si>
    <t>Objectif du modèle de recouvrement des coûts des installations</t>
  </si>
  <si>
    <t>Il fournit des données facilitant la prise de décisions à l'interne, la consultation du public et la signature d'ententes de partenariat.</t>
  </si>
  <si>
    <t>CONSEIL SCOLAIRE</t>
  </si>
  <si>
    <t>DATE DES DONNÉES</t>
  </si>
  <si>
    <t>NOM DU PROJET</t>
  </si>
  <si>
    <t>NOM</t>
  </si>
  <si>
    <t>Nom du conseil scolaire</t>
  </si>
  <si>
    <t>Nom du projet</t>
  </si>
  <si>
    <t>Nom</t>
  </si>
  <si>
    <t>ÉLÉMENTAIRE</t>
  </si>
  <si>
    <t>SECONDAIRE</t>
  </si>
  <si>
    <t>Pourcentage de la superficie totale</t>
  </si>
  <si>
    <t>PALIER</t>
  </si>
  <si>
    <t>Type de local</t>
  </si>
  <si>
    <t>Gymnase simple</t>
  </si>
  <si>
    <t>Gymnase double</t>
  </si>
  <si>
    <t>Scène</t>
  </si>
  <si>
    <t>Salle de classe</t>
  </si>
  <si>
    <t>Bibliothèque</t>
  </si>
  <si>
    <t>Cuisine</t>
  </si>
  <si>
    <t>Autre</t>
  </si>
  <si>
    <t>Salle de musique</t>
  </si>
  <si>
    <t>Terrain de sport (sans améliorations)</t>
  </si>
  <si>
    <t>Espace vert ou stationnement</t>
  </si>
  <si>
    <t>Date des données sources :</t>
  </si>
  <si>
    <t>Bâtiments :</t>
  </si>
  <si>
    <t>À combien s'élèvent les frais d'administration de votre conseil?</t>
  </si>
  <si>
    <t>Étape 3 : Tableau 10C du SIFE</t>
  </si>
  <si>
    <t>Électricité</t>
  </si>
  <si>
    <t>Chauffage</t>
  </si>
  <si>
    <t>Administration du fonctionnement et de l'entretien</t>
  </si>
  <si>
    <t>Données de l'étape 1 : Administration du fonctionnement et de l'entretien</t>
  </si>
  <si>
    <t>Étape 4 : Hypothèses relatives aux écoles</t>
  </si>
  <si>
    <t>Salaire moyen du personnel administratif des écoles</t>
  </si>
  <si>
    <t>Facteur d'espace de base (voir la définition en commentaire)</t>
  </si>
  <si>
    <t>Pourcentage de l'administration des écoles dédiée aux installations</t>
  </si>
  <si>
    <t>Heures d'utilisation</t>
  </si>
  <si>
    <t>Total des heures d'utilisation</t>
  </si>
  <si>
    <t>Moyenne des heures d'ouverture (journées d'enseignement)</t>
  </si>
  <si>
    <t>MOYENNE</t>
  </si>
  <si>
    <t>Moyenne des heures d'ouverture (été et fins de semaine)</t>
  </si>
  <si>
    <t>(Colonne B de l'étape 1)</t>
  </si>
  <si>
    <t>(Colonne A de l'étape 1)</t>
  </si>
  <si>
    <t>Total des frais de fonctionnement des installations</t>
  </si>
  <si>
    <t xml:space="preserve"> (Colonnes A et B de l'étape 1)</t>
  </si>
  <si>
    <t>Catégorie</t>
  </si>
  <si>
    <t>O</t>
  </si>
  <si>
    <t>Pourcen-tage du total</t>
  </si>
  <si>
    <t>Frais d'administration du conseil</t>
  </si>
  <si>
    <t>Sous-total – Administration</t>
  </si>
  <si>
    <t>Sous-total – Fonctionnement</t>
  </si>
  <si>
    <t>Fonctionnement</t>
  </si>
  <si>
    <t>Taux de croissance</t>
  </si>
  <si>
    <t>Pourcentage des coûts sélectionnés recouvrés auprès du fournisseur de services</t>
  </si>
  <si>
    <t>Décision stratégique du conseil scolaire</t>
  </si>
  <si>
    <t>Taux de croissance utilisé (source)</t>
  </si>
  <si>
    <t>DÉCISION STRATÉGIQUE DU CONSEIL</t>
  </si>
  <si>
    <t>SUPERFICIE EN PIEDS CARRÉS</t>
  </si>
  <si>
    <t>COMBIEN?</t>
  </si>
  <si>
    <t>Superficie en pieds carrés</t>
  </si>
  <si>
    <t>Tarif de location annuel (étape 6)</t>
  </si>
  <si>
    <t>Tarif de location mensuel (étape 6)</t>
  </si>
  <si>
    <t>Subvention appliquée</t>
  </si>
  <si>
    <t>Catégorie d'utilisation</t>
  </si>
  <si>
    <t>Conseil</t>
  </si>
  <si>
    <t>Services jeunesse</t>
  </si>
  <si>
    <t>Définition de la catégorie d'utilisation</t>
  </si>
  <si>
    <t>Durée (années)</t>
  </si>
  <si>
    <t>Taux annuel de décembre 2017</t>
  </si>
  <si>
    <t>Taux de croissance :</t>
  </si>
  <si>
    <t>Durée :</t>
  </si>
  <si>
    <t>Tarif horaire :</t>
  </si>
  <si>
    <t>Utilisation épisodique (utilisation communautaire des écoles)</t>
  </si>
  <si>
    <t>Nombre d'heures d'utilisation au dernier exercice</t>
  </si>
  <si>
    <t>Superficie en pieds carrés des espaces loués au dernier exercice</t>
  </si>
  <si>
    <t>Aires communes</t>
  </si>
  <si>
    <t>Agente de planification</t>
  </si>
  <si>
    <t>Trois types d'utilisation par les fournisseurs de services</t>
  </si>
  <si>
    <t xml:space="preserve">Date de la version : </t>
  </si>
  <si>
    <t>Capacité d'expansion découlant de la politique du conseil.</t>
  </si>
  <si>
    <t>• Superficie moyenne en pieds carrés par type d'espace.</t>
  </si>
  <si>
    <t>Conventions collectives / liste des salaires les plus élevés / service de la paye</t>
  </si>
  <si>
    <t>Barème tarifaire : Tarif horaire au pied carré.</t>
  </si>
  <si>
    <t>Barème tarifaire : Tarif journalier au pied carré.</t>
  </si>
  <si>
    <t>Barème tarifaire : Tarif annuel au pied carré.</t>
  </si>
  <si>
    <t>Exemple : Locaux excédentaires ou destinés à la garde d'enfants.</t>
  </si>
  <si>
    <t>Équité émanant de stratégies de tarification fondées sur des données.</t>
  </si>
  <si>
    <t>Il présente le coût annuel au pied carré et le coût horaire en fonction de la superficie moyenne des espaces.</t>
  </si>
  <si>
    <t>Aires extérieures</t>
  </si>
  <si>
    <t>Étape 1 : Données du SIIS sur les types d'installations et de locaux</t>
  </si>
  <si>
    <t>Quelle est la superficie brute totale en pieds carrés de toutes les écoles et de tous les bâtiments administratifs de votre conseil scolaire?</t>
  </si>
  <si>
    <t xml:space="preserve">Quel est le nombre total d'acres indiqué dans le compte de votre conseil sur le SIIS?                                       </t>
  </si>
  <si>
    <t>Superficie moyenne en pieds carrés par type d'espace</t>
  </si>
  <si>
    <t>Étape 2 : Données des états financiers consolidés du conseil</t>
  </si>
  <si>
    <t>Données de l'étape 2 : Frais d'administration du conseil</t>
  </si>
  <si>
    <t>Frais d'administration du conseil moins les frais d'administration du fonctionnement et de l'entretien</t>
  </si>
  <si>
    <t>Pourcentage de l'administration du conseil dédiée aux installations</t>
  </si>
  <si>
    <t>(Le total des heures d'utilisation correspond aux heures d'affluence).</t>
  </si>
  <si>
    <t>• Facteur d'espace de base (par défaut, on ajoute 30 % pour les aires communes).</t>
  </si>
  <si>
    <t>Fonctionnement des écoles</t>
  </si>
  <si>
    <t>Baux</t>
  </si>
  <si>
    <t>Eaux et égouts</t>
  </si>
  <si>
    <t>Entretien des écoles</t>
  </si>
  <si>
    <t>Garderie</t>
  </si>
  <si>
    <t>Terrains et aires extérieures (selon le nombre d'acres)</t>
  </si>
  <si>
    <t>Total des frais d'administration</t>
  </si>
  <si>
    <t>Charges d'amortissement</t>
  </si>
  <si>
    <t>Frais d'administration des installations</t>
  </si>
  <si>
    <t>Frais de fonctionnement des installations</t>
  </si>
  <si>
    <t>Coût annuel au pied carré</t>
  </si>
  <si>
    <t>Étape 5 : Sommaire des frais d'administration</t>
  </si>
  <si>
    <t>L'étape 5 est un sommaire des frais annuels de fonctionnement et d'entretien. Elle utilise un taux de recouvrement de 100 % des coûts annuels au pied carré.</t>
  </si>
  <si>
    <t>Projections pluriannuelles</t>
  </si>
  <si>
    <t>Tarif au pied carré intégré au bail</t>
  </si>
  <si>
    <t>Durée (en années; habituellement 1, 3 ou 5)</t>
  </si>
  <si>
    <t>Rabais offert au fournisseur de services :</t>
  </si>
  <si>
    <t>Tarif au pied carré</t>
  </si>
  <si>
    <t>Pourcentage des coûts au pied carré couvert par le conseil scolaire :</t>
  </si>
  <si>
    <t>Total des frais d'administration (administration + fonctionnement + amortissement)</t>
  </si>
  <si>
    <t>Sous-total – Charges d'amortissement pour les améliorations des immobilisations</t>
  </si>
  <si>
    <t>Frais d'administration des écoles</t>
  </si>
  <si>
    <t>Coûts appliqués dans le bail</t>
  </si>
  <si>
    <t>Valeur au pied carré</t>
  </si>
  <si>
    <t>COMPTABILISER DANS LE BAIL?</t>
  </si>
  <si>
    <t>N. B. : L'étape 6 repose sur les données de la colonne A de l'étape 1. Vous pouvez les modifier selon votre situation.</t>
  </si>
  <si>
    <t>Coûts à recouvrer chaque mois</t>
  </si>
  <si>
    <t>Coûts à recouvrer chaque année selon le taux de croissance (étape 6)</t>
  </si>
  <si>
    <t>Superficie totale en pieds carrés</t>
  </si>
  <si>
    <t>Espace de base (étape 4) – « O » ou « N »</t>
  </si>
  <si>
    <t>Étape 7 : Sélection des espaces visés par un bail provisoire (selon les données historiques)</t>
  </si>
  <si>
    <t xml:space="preserve">À l'étape 7, les coûts intégrés au bail (étape 6) sont appliqués aux types d'installations indiqués à l'étape 1. </t>
  </si>
  <si>
    <t>Activité (taux de recouvrement des coûts)</t>
  </si>
  <si>
    <t>Étape 8 : Décisions stratégiques relatives à l'utilisation communautaire et aux rabais accordés aux catégories d'utilisation</t>
  </si>
  <si>
    <t>N. B. : Si le tarif pour une catégorie d'utilisation est supérieur au taux de recouvrement des coûts, n'oubliez pas que la subvention appliquée doit être un nombre négatif.</t>
  </si>
  <si>
    <t>Ccoûts au pied carré (étape 5 : terrains)</t>
  </si>
  <si>
    <t>Coûts au pied carré (étape 5 : bâtiments)</t>
  </si>
  <si>
    <t>Étape 9 : Examen des coûts horaires et annuels au pied carré</t>
  </si>
  <si>
    <t>Méthodologie d'établissement des tarifs d'utilisation pour les installations des écoles publiques provinciales</t>
  </si>
  <si>
    <t>MODÈLE DE TARIFICATION POUR LE RECOUVREMENT DES COÛTS DES INSTALLATIONS SCOLAIRES</t>
  </si>
  <si>
    <t>Veuillez noter que le nombre d'acres a été converti en pieds carrés.</t>
  </si>
  <si>
    <t>Coût horaire</t>
  </si>
  <si>
    <t>Étape 10 : Tarifs horaires pour une utilisation épisodique selon le type d'espace</t>
  </si>
  <si>
    <t>Coût total des baux au dernier exercice</t>
  </si>
  <si>
    <t>Coût total de l'espace de base au dernier exercice (selon le coût annuel au pied carré de l'étape 6)</t>
  </si>
  <si>
    <t>Coût (espace de base compris)</t>
  </si>
  <si>
    <t>Type d'installation</t>
  </si>
  <si>
    <t>Les rapports annuels sur l'utilisation communautaire des écoles présentent les heures d'utilisation autorisées pour chaque type d'installation. On peut se servir du coût horaire annualisé au pied carré pour calculer le coût total de l'espace au cours du dernier exercice.</t>
  </si>
  <si>
    <t>Combien de bâtiments scolaires votre conseil compte-t-il?</t>
  </si>
  <si>
    <t>Les données nécessaires à l'étape 1 se trouvent dans le SIIS. Pour de meilleurs résultats, inscrivez les dimensions moyennes des types de locaux actuellement utilisés. Par exemple, ne tenez pas compte d'un petit gymnase qui ne convient pas à une utilisation communautaire. Le service des installations de votre conseil peut vous fournir ces renseignements.</t>
  </si>
  <si>
    <r>
      <t>Document reproduit avec l'autorisation du 21</t>
    </r>
    <r>
      <rPr>
        <vertAlign val="superscript"/>
        <sz val="8"/>
        <rFont val="Arial"/>
        <family val="2"/>
      </rPr>
      <t>st</t>
    </r>
    <r>
      <rPr>
        <sz val="8"/>
        <rFont val="Arial"/>
        <family val="2"/>
      </rPr>
      <t xml:space="preserve"> Century School Fund (Washington D. C.) et du Center for Cities and Schools de l'Université de Californie.</t>
    </r>
  </si>
  <si>
    <t>• Dépenses : Administration (par défaut, on considère que 10 % du montant touche aux installations).</t>
  </si>
  <si>
    <t>• Amortissement : Terrains, bâtiments et classes mobiles.</t>
  </si>
  <si>
    <t>• Superficie brute totale en pieds carrés.</t>
  </si>
  <si>
    <t>• Dépense : Services de conciergerie et entretien (salaires et avantages sociaux, fournitures, contrats).</t>
  </si>
  <si>
    <t>Rappel important : Le présent modèle se fonde sur des données historiques (aperçu ponctuel) de votre conseil scolaire. Les tarifs envisagés doivent reposer sur des taux d'inflation publiés ou sur le taux d'augmentation des coûts liés aux installations de votre conseil.</t>
  </si>
  <si>
    <t>Document de gestion : Bail.</t>
  </si>
  <si>
    <t>Uniformité assurée par des données facilement accessibles des conseils.</t>
  </si>
  <si>
    <t>Utilisation et justification faciles grâce à une plateforme logicielle standard (pas une boîte noire).</t>
  </si>
  <si>
    <t>Il reflète les frais directs et indirects des activités et la prolongation des heures d'ouverture dans des espaces à utilisation exclusive, partagée ou occasionnelle.</t>
  </si>
  <si>
    <t>Entrez les données de votre conseil dans les champs en jaune.</t>
  </si>
  <si>
    <t>Champs remplis automatiquement en fonction des données saisies dans les champs en jaune.</t>
  </si>
  <si>
    <r>
      <t>À combien se chiffrent vos charges d'</t>
    </r>
    <r>
      <rPr>
        <b/>
        <u/>
        <sz val="10"/>
        <rFont val="Arial"/>
        <family val="2"/>
      </rPr>
      <t>amortissement</t>
    </r>
    <r>
      <rPr>
        <b/>
        <sz val="10"/>
        <rFont val="Arial"/>
        <family val="2"/>
      </rPr>
      <t xml:space="preserve"> pour les immobilisations corporelles de votre conseil?</t>
    </r>
  </si>
  <si>
    <t>Classes mobiles :</t>
  </si>
  <si>
    <t>Améliorations des terrains :</t>
  </si>
  <si>
    <t>Le total est réparti dans les colonnes A et B en fonction de leur pourcentage respectif de la superficie totale en pieds carrés (étape 1).</t>
  </si>
  <si>
    <r>
      <t xml:space="preserve">Les données nécessaires à l'étape 2 se trouvent dans les derniers </t>
    </r>
    <r>
      <rPr>
        <i/>
        <sz val="12"/>
        <rFont val="Arial"/>
        <family val="2"/>
      </rPr>
      <t>états financiers consolidés</t>
    </r>
    <r>
      <rPr>
        <sz val="12"/>
        <rFont val="Arial"/>
        <family val="2"/>
      </rPr>
      <t xml:space="preserve"> de votre conseil et sur son site Web.</t>
    </r>
  </si>
  <si>
    <t>Dans le Système d’information sur le financement de l’éducation (SIFE), le tableau 10C ventile les frais de fonctionnement et d'entretien de votre conseil (votre service des finances peut vous fournir ces renseignements). Vous pouvez fusionner, diviser ou ajouter des lignes selon la situation de votre conseil (p. ex., vous pouvez placer l'assurance sur une ligne distincte, ou séparer le salaire et les avantages sociaux des concierges des fournitures d’entretien).</t>
  </si>
  <si>
    <r>
      <t xml:space="preserve">Rajustement </t>
    </r>
    <r>
      <rPr>
        <i/>
        <sz val="8"/>
        <rFont val="Arial"/>
        <family val="2"/>
      </rPr>
      <t>(Le tableau 10C « Fonctionnement et service d'entretien » est comptabilisé dans les frais d'administration du conseil indiqués dans les états financiers consolidés.)</t>
    </r>
  </si>
  <si>
    <t>Vous pouvez obtenir de l'information sur le salaire du personnel administratif des écoles auprès du service des ressources humaines de votre conseil. Vous pouvez également consulter la liste des salaires les plus élevés de la province et les conventions collectives.</t>
  </si>
  <si>
    <t>Nombre de journées d'enseignement dans une école</t>
  </si>
  <si>
    <t>Nombre de jours sans enseignement (été et fins de semaine)</t>
  </si>
  <si>
    <t>Le présent modèle mise sur des données historiques. Si vous appliquez un taux de croissance, les partenaires communautaires pourront plus facilement établir un horizon de planification pluriannuel. Ce taux peut être l'indice des prix à la consommation (IPC) que le gouvernement fédéral fixe chaque année, ou reposer sur des tendances relevées dans les données historiques de votre conseil. Vous pouvez indiquer une durée de 1, 3 ou 5 années pour prévoir un tarif à la première, à la troisième ou à la cinquième année d'un bail.</t>
  </si>
  <si>
    <t>N. B. : Il y a plusieurs moyens d'établir un tarif à cette étape. Dans la colonne I (lignes 16 à 34), vous pouvez sélectionner Oui ou Non pour chaque élément se trouvant dans le tableau 10C du SIFE (étape 3). De plus, votre conseil peut appliquer un rabais à ces éléments en inscrivant un pourcentage dans la cellule I40.</t>
  </si>
  <si>
    <t>Étape 6 : Éléments de coûts annuels et considérations liées aux espaces à utilisation exclusive (location)</t>
  </si>
  <si>
    <r>
      <t xml:space="preserve">Selon la </t>
    </r>
    <r>
      <rPr>
        <i/>
        <sz val="12"/>
        <rFont val="Arial"/>
        <family val="2"/>
      </rPr>
      <t xml:space="preserve">Ligne directrice relative à la planification communautaire et aux partenariats </t>
    </r>
    <r>
      <rPr>
        <sz val="12"/>
        <rFont val="Arial"/>
        <family val="2"/>
      </rPr>
      <t>(2015) du ministère de l’Éducation, les conseils scolaires ne sont pas tenus d'assumer des coûts supplémentaires pour appuyer des partenariats relatifs aux installations. L'étape 6 sert à fixer un repère (point de départ) lorsqu'on détermine les coûts à recouvrer dans le cadre des contrats de location d'espaces à utilisation exclusive d'une école.</t>
    </r>
  </si>
  <si>
    <t>Sélectionnez les coûts à comptabiliser : inscrivez « O » ou « N »</t>
  </si>
  <si>
    <t>Tableau 10C du SIFE (étape 3)</t>
  </si>
  <si>
    <t>Services de garde partenaires</t>
  </si>
  <si>
    <t>Utilisateurs et entités internes qui ont systématiquement recours aux installations scolaires (p. ex., bureaux de vote pour les élections municipales et provinciales).</t>
  </si>
  <si>
    <t xml:space="preserve">Organismes à but non lucratif ou publics qui utilisent les installations scolaires et dont la principale mission est d'offrir des programmes et services destinés à favoriser la réussite scolaire et l'adoption d'un mode de vie sain chez les jeunes de la communauté. </t>
  </si>
  <si>
    <t xml:space="preserve">Services de garde partenaires à but non lucratif qui utilisent les installations scolaires et dont la principale mission est d'offrir des programmes et services destinés aux enfants et aux familles. </t>
  </si>
  <si>
    <t>Organismes à but non lucratif ou publics qui utilisent les installations scolaires et dont la principale mission est d'offrir des programmes et services au quartier ou à la population locale qui ne sont pas explicitement destinés à favoriser la réussite scolaire et l'adoption d'un mode de vie sain chez les enfants, dans l'école et à des endroits où les droits d'entrée ou de participation sont nuls ou nominaux.</t>
  </si>
  <si>
    <t xml:space="preserve">Entités à but lucratif utilisant les installations pour engranger des revenus ou rehausser le profil de leur marque.  </t>
  </si>
  <si>
    <t>Année de base :</t>
  </si>
  <si>
    <t>N. B. : L'étape 7 repose sur les données de la colonne A de l'étape 1. Vous pouvez les modifier selon votre situation.</t>
  </si>
  <si>
    <t>Coût total de l'utilisation épisodique au dernier exercice</t>
  </si>
  <si>
    <t>Revenus d'autres sources (subventions, ententes de paiement de transfert ou autres sources liées à l'utilisation communautaire des écoles)</t>
  </si>
  <si>
    <t>Revenus tirés de l'utilisation épisodique au dernier exercice</t>
  </si>
  <si>
    <t>Revenus moins le coût total de l'utilisation épisodique (utilisation communautaire des écoles)</t>
  </si>
  <si>
    <t>Espaces à utilisation exclusive (baux)</t>
  </si>
  <si>
    <t>Coût total des espaces à utilisation exclusive au dernier exercice (selon le coût annuel au pied carré de l'étape 6)</t>
  </si>
  <si>
    <t>Total des revenus tirés de la location d'espaces au dernier exercice</t>
  </si>
  <si>
    <t>Revenus tirés de la location d'espaces moins le coût des espaces loués au dernier exercice</t>
  </si>
  <si>
    <t>Étape 11 : Comparaison des coûts et des revenus associés aux espaces communautaires utilisés durant le dernier exercice</t>
  </si>
  <si>
    <t>Cafétorium ou salle de repas</t>
  </si>
  <si>
    <t>Services à la communauté</t>
  </si>
  <si>
    <t>En appliquant un pourcentage de subvention correspondant aux frais d'administration, le conseil peut recouvrer une partie des coûts et engranger des revenus grâce à certains utilisateurs privés. Indiquez la catégorie d'utilisation, sa définition et les pourcentages de subvention conformément à la politique d'utilisation communautaire et aux procédures ou protocoles administratifs de votre conseil.</t>
  </si>
  <si>
    <t>Organismes à but non lucratif ou publics pouvant entrer dans les catégories « Services jeunesse » ou « Services à la communauté », mais dont l'activité vise principalement à amasser des fonds pour leur organisme hôte ou d'autres entités.</t>
  </si>
  <si>
    <t>Commercial</t>
  </si>
  <si>
    <t>Document de gestion : Permis occasionnel pour des activités (utilisation communautaire).</t>
  </si>
  <si>
    <t>Exemple : Évenement de collecte de fonds dans un gymnase.</t>
  </si>
  <si>
    <t>Exemple : Programmes avant et après écoles ayant lieu dans des salles classes.</t>
  </si>
  <si>
    <t>Transparence fondée sur la publication de rapports des conseils disponible au publique.</t>
  </si>
  <si>
    <t>Avantages du modèle de recouvrement des coûts des installations en matière de planification</t>
  </si>
  <si>
    <t>NE SUPPRIMEZ PAS LE CONTENU DES CHAMPS, AUTREMENT LES DONNÉES NE SERONT PAS ACHEMINÉES D'UN ONGLET À L'AUTRE.</t>
  </si>
  <si>
    <t>SERVICE ADMINISTRATIVE</t>
  </si>
  <si>
    <t>Service administrative</t>
  </si>
  <si>
    <t>Sources des données:</t>
  </si>
  <si>
    <t>L'utilisation communautaire d'installations scolaires est habituellement occasionnelle (épisodique), quoique parfois quotidienne, et généralement, elle touche seulement une partie des installations scolaires. En fixant un coût horaire au pied carré pour les espaces scolaires, on peut assurer plus facilement l'équité et la transparence relativement aux frais d'utilisation communautaire.</t>
  </si>
  <si>
    <t>Heures utilisable (étape 4)</t>
  </si>
  <si>
    <t>Coût au pied carré par heure utilisable des bâtiments (données historiques)</t>
  </si>
  <si>
    <t>Coût au pied carré par heure utilisable des terrains (données historiques)</t>
  </si>
  <si>
    <t>Coût au pied carré par heure utilisable des bâtiments (selon le taux de croissance)</t>
  </si>
  <si>
    <t>Coût au pied carré par heure utilisable des terrains (selon le taux de croissance)</t>
  </si>
  <si>
    <t>Revenus réaliser (tirés de l'utilisation communautaire des écoles)</t>
  </si>
  <si>
    <t>Document reproduit avec l'autorisation du 21st Century School Fund (Washington D. C.) et du Center for Cities and Schools de l'Université de Californie.</t>
  </si>
  <si>
    <t>Superficie brute totale en pieds carrés (+ facteur d'espace de base)</t>
  </si>
  <si>
    <t>Taux de croissance (étape 6)</t>
  </si>
  <si>
    <t>États financiers consolidés (vérifiés)</t>
  </si>
  <si>
    <t>Système d’inventaire des installations scolaires (SIIS)</t>
  </si>
  <si>
    <t>Système d’information sur le financement de l’éducation (SIFE) – Tableau 10C</t>
  </si>
  <si>
    <t>• Dépense : Services publics (électricité, chauffage, aqueduc et égouts).</t>
  </si>
  <si>
    <t>• Dépense : Administration du fonctionnement et de l'entretien (salaires et avantages sociaux, fournitures, contrats, assurance).</t>
  </si>
  <si>
    <t xml:space="preserve">• Frais d'aministration des écoles (par défaut, on attribue 10 % aux installations). </t>
  </si>
  <si>
    <t xml:space="preserve">Utilisation épisodique (tarif horaire pour une utilisation occasionnelle) </t>
  </si>
  <si>
    <t>Utilisation partagée (tarif fixé pour une utilisation durant des journées d'enseignement d'une année scolaire)</t>
  </si>
  <si>
    <t>Location (tarif annuel pour une utilisation exclusive)</t>
  </si>
  <si>
    <t>Les titres de colonnes pour cette feuille de travail sont dans la rangée 2 dans les cellules à travers B2 inclusivement. Les cellules suivantes comprennent des commentaires : Aucune. Les bases de données couvrent les cellules B3 à F60. Il y a de l’information dans chaque cellule pour les colonnes A à F.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</si>
  <si>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D44. Il y a de l’information dans chaque cellule pour les colonnes A à D.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</si>
  <si>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G51. Il y a de l’information dans chaque cellule pour les colonnes A à G.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</si>
  <si>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L36. Il y a de l’information dans chaque cellule pour les colonnes A à L.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</si>
  <si>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J51. Il y a de l’information dans chaque cellule pour les colonnes A à J.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</si>
  <si>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M40. Il y a de l’information dans chaque cellule pour les colonnes A à M.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</si>
  <si>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G55. Il y a de l’information dans chaque cellule pour les colonnes A à G.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</si>
  <si>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J60. Il y a de l’information dans chaque cellule pour les colonnes A à J.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</si>
  <si>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E58.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</si>
  <si>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G41. Il y a de l’information dans chaque cellule pour les colonnes A à G.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</si>
  <si>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F40. Il y a de l’information dans chaque cellule pour les colonnes A à F.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</si>
  <si>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X43. Il y a de l’information dans chaque cellule pour les colonnes A à X.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</si>
  <si>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C2 inclusivement. Les cellules suivantes comprennent des commentaires : Aucune. Les bases de données couvrent les cellules C3 à G63. Il y a de l’information dans chaque cellule pour les colonnes A à G.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</si>
</sst>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 #,##0.00_);_(* \(#,##0.00\);_(* &quot;-&quot;??_);_(@_)"/>
    <numFmt numFmtId="166" formatCode="_(&quot;$&quot;* #,##0_);_(&quot;$&quot;* \(#,##0\);_(&quot;$&quot;* &quot;-&quot;??_);_(@_)"/>
    <numFmt numFmtId="167" formatCode="_(* #,##0_);_(* \(#,##0\);_(* &quot;-&quot;??_);_(@_)"/>
    <numFmt numFmtId="168" formatCode="[$-409]mmmm\ d\,\ yyyy;@"/>
    <numFmt numFmtId="169" formatCode="[$-1009]mmmm\ d\,\ yyyy;@"/>
    <numFmt numFmtId="170" formatCode="_(* #,##0.00000000_);_(* \(#,##0.00000000\);_(* &quot;-&quot;??_);_(@_)"/>
    <numFmt numFmtId="171" formatCode="[$-409]dd/mmm/yy;@"/>
    <numFmt numFmtId="172" formatCode="[$-C0C]d\ mmm\ yyyy;@"/>
    <numFmt numFmtId="173" formatCode="0.00_)%"/>
    <numFmt numFmtId="174" formatCode="_(* #,##0_)&quot;$&quot;;_(* \(#,##0_)&quot;$&quot;;_(* &quot;-&quot;??_)&quot;$&quot;;_(@_)"/>
    <numFmt numFmtId="175" formatCode="0_)%"/>
    <numFmt numFmtId="176" formatCode="0.0_)%"/>
    <numFmt numFmtId="177" formatCode="_(* #,##0.00_)&quot;$&quot;;_(* \(#,##0.00_)&quot;$&quot;\);_(* &quot;-&quot;??_)&quot;$&quot;;_(@_)"/>
    <numFmt numFmtId="178" formatCode="_(* #,##0_)&quot;$&quot;;_(* \(#,##0_)&quot;$&quot;\);_(* &quot;-&quot;??_)&quot;$&quot;;_(@_)"/>
    <numFmt numFmtId="179" formatCode="_(* #,##0.00_)&quot;$&quot;;_(* \(#,##0.0_)&quot;$&quot;\);_(* &quot;-&quot;??_)&quot;$&quot;;_(@_)"/>
    <numFmt numFmtId="180" formatCode="_(* #,##0_)&quot;$&quot;;_(* \(#,##0\)&quot;$&quot;\);_(* &quot;-&quot;??_)&quot;$&quot;;_(@_)"/>
  </numFmts>
  <fonts count="64" x14ac:knownFonts="1">
    <font>
      <sz val="11"/>
      <color theme="1"/>
      <name val="Calibri"/>
      <family val="2"/>
      <scheme val="minor"/>
    </font>
    <font>
      <b/>
      <u/>
      <sz val="10"/>
      <color theme="1"/>
      <name val="Arial"/>
      <family val="2"/>
    </font>
    <font>
      <sz val="10"/>
      <name val="Arial"/>
      <family val="2"/>
    </font>
    <font>
      <sz val="10"/>
      <color theme="1"/>
      <name val="Arial"/>
      <family val="2"/>
    </font>
    <font>
      <sz val="11"/>
      <color theme="1"/>
      <name val="Calibri"/>
      <family val="2"/>
      <scheme val="minor"/>
    </font>
    <font>
      <b/>
      <sz val="11"/>
      <color theme="1"/>
      <name val="Calibri"/>
      <family val="2"/>
      <scheme val="minor"/>
    </font>
    <font>
      <b/>
      <sz val="10"/>
      <color theme="1"/>
      <name val="Arial"/>
      <family val="2"/>
    </font>
    <font>
      <b/>
      <sz val="14"/>
      <color theme="1"/>
      <name val="Arial"/>
      <family val="2"/>
    </font>
    <font>
      <i/>
      <sz val="8"/>
      <color theme="1"/>
      <name val="Arial"/>
      <family val="2"/>
    </font>
    <font>
      <sz val="10"/>
      <name val="Calibri"/>
      <family val="2"/>
    </font>
    <font>
      <b/>
      <sz val="16"/>
      <name val="Arial"/>
      <family val="2"/>
    </font>
    <font>
      <b/>
      <sz val="10"/>
      <name val="Arial"/>
      <family val="2"/>
    </font>
    <font>
      <sz val="8"/>
      <name val="Arial"/>
      <family val="2"/>
    </font>
    <font>
      <b/>
      <u/>
      <sz val="12"/>
      <color theme="1"/>
      <name val="Arial"/>
      <family val="2"/>
    </font>
    <font>
      <b/>
      <sz val="10"/>
      <color theme="0"/>
      <name val="Arial"/>
      <family val="2"/>
    </font>
    <font>
      <sz val="11"/>
      <color theme="1"/>
      <name val="Arial"/>
      <family val="2"/>
    </font>
    <font>
      <sz val="11"/>
      <name val="Calibri"/>
      <family val="2"/>
    </font>
    <font>
      <i/>
      <sz val="10"/>
      <color theme="1"/>
      <name val="Arial"/>
      <family val="2"/>
    </font>
    <font>
      <i/>
      <sz val="10"/>
      <name val="Arial"/>
      <family val="2"/>
    </font>
    <font>
      <u/>
      <sz val="10"/>
      <color theme="1"/>
      <name val="Arial"/>
      <family val="2"/>
    </font>
    <font>
      <sz val="10"/>
      <color indexed="81"/>
      <name val="Arial Narrow"/>
      <family val="2"/>
    </font>
    <font>
      <sz val="9"/>
      <color indexed="81"/>
      <name val="Tahoma"/>
      <family val="2"/>
    </font>
    <font>
      <i/>
      <sz val="11"/>
      <color theme="1"/>
      <name val="Arial"/>
      <family val="2"/>
    </font>
    <font>
      <u/>
      <sz val="11"/>
      <color theme="10"/>
      <name val="Calibri"/>
      <family val="2"/>
      <scheme val="minor"/>
    </font>
    <font>
      <sz val="8"/>
      <color theme="1"/>
      <name val="Arial"/>
      <family val="2"/>
    </font>
    <font>
      <sz val="9"/>
      <name val="Arial"/>
      <family val="2"/>
    </font>
    <font>
      <sz val="10"/>
      <color theme="1"/>
      <name val="Calibri"/>
      <family val="2"/>
      <scheme val="minor"/>
    </font>
    <font>
      <b/>
      <sz val="14"/>
      <color rgb="FFFF0000"/>
      <name val="Calibri"/>
      <family val="2"/>
      <scheme val="minor"/>
    </font>
    <font>
      <sz val="10"/>
      <color rgb="FF222222"/>
      <name val="Arial"/>
      <family val="2"/>
    </font>
    <font>
      <sz val="10"/>
      <color indexed="8"/>
      <name val="Arial"/>
      <family val="2"/>
    </font>
    <font>
      <u/>
      <sz val="10"/>
      <color indexed="12"/>
      <name val="Arial"/>
      <family val="2"/>
    </font>
    <font>
      <b/>
      <u/>
      <sz val="10"/>
      <color rgb="FF000000"/>
      <name val="Arial"/>
      <family val="2"/>
    </font>
    <font>
      <sz val="10"/>
      <color rgb="FF000000"/>
      <name val="Arial"/>
      <family val="2"/>
    </font>
    <font>
      <b/>
      <sz val="10"/>
      <color rgb="FF000000"/>
      <name val="Arial"/>
      <family val="2"/>
    </font>
    <font>
      <b/>
      <sz val="10"/>
      <color rgb="FFFF0000"/>
      <name val="Arial"/>
      <family val="2"/>
    </font>
    <font>
      <sz val="8"/>
      <color indexed="8"/>
      <name val="Arial"/>
      <family val="2"/>
    </font>
    <font>
      <b/>
      <sz val="12"/>
      <color theme="1"/>
      <name val="Arial"/>
      <family val="2"/>
    </font>
    <font>
      <sz val="12"/>
      <color theme="1"/>
      <name val="Arial"/>
      <family val="2"/>
    </font>
    <font>
      <i/>
      <sz val="12"/>
      <color theme="1"/>
      <name val="Arial"/>
      <family val="2"/>
    </font>
    <font>
      <b/>
      <sz val="11"/>
      <color theme="1"/>
      <name val="Arial"/>
      <family val="2"/>
    </font>
    <font>
      <sz val="10"/>
      <color theme="1" tint="0.499984740745262"/>
      <name val="Arial"/>
      <family val="2"/>
    </font>
    <font>
      <b/>
      <sz val="9"/>
      <color indexed="81"/>
      <name val="Tahoma"/>
      <family val="2"/>
    </font>
    <font>
      <b/>
      <sz val="12"/>
      <name val="Arial"/>
      <family val="2"/>
    </font>
    <font>
      <b/>
      <sz val="10"/>
      <color theme="0" tint="-0.499984740745262"/>
      <name val="Arial"/>
      <family val="2"/>
    </font>
    <font>
      <b/>
      <sz val="11"/>
      <color theme="0" tint="-0.499984740745262"/>
      <name val="Arial"/>
      <family val="2"/>
    </font>
    <font>
      <i/>
      <sz val="11"/>
      <color theme="1"/>
      <name val="Calibri"/>
      <family val="2"/>
      <scheme val="minor"/>
    </font>
    <font>
      <b/>
      <sz val="11"/>
      <color rgb="FFFF0000"/>
      <name val="Calibri"/>
      <family val="2"/>
      <scheme val="minor"/>
    </font>
    <font>
      <b/>
      <sz val="10"/>
      <color rgb="FF002060"/>
      <name val="Arial"/>
      <family val="2"/>
    </font>
    <font>
      <b/>
      <u/>
      <sz val="9"/>
      <color indexed="81"/>
      <name val="Tahoma"/>
      <family val="2"/>
    </font>
    <font>
      <u/>
      <sz val="10"/>
      <color indexed="81"/>
      <name val="Arial Narrow"/>
      <family val="2"/>
    </font>
    <font>
      <sz val="12"/>
      <name val="Arial"/>
      <family val="2"/>
    </font>
    <font>
      <b/>
      <sz val="14"/>
      <name val="Arial"/>
      <family val="2"/>
    </font>
    <font>
      <i/>
      <sz val="11"/>
      <name val="Arial"/>
      <family val="2"/>
    </font>
    <font>
      <vertAlign val="superscript"/>
      <sz val="8"/>
      <name val="Arial"/>
      <family val="2"/>
    </font>
    <font>
      <b/>
      <u/>
      <sz val="10"/>
      <name val="Arial"/>
      <family val="2"/>
    </font>
    <font>
      <sz val="11"/>
      <name val="Arial"/>
      <family val="2"/>
    </font>
    <font>
      <sz val="11"/>
      <name val="Calibri"/>
      <family val="2"/>
      <scheme val="minor"/>
    </font>
    <font>
      <b/>
      <sz val="20"/>
      <name val="Arial"/>
      <family val="2"/>
    </font>
    <font>
      <i/>
      <sz val="12"/>
      <name val="Arial"/>
      <family val="2"/>
    </font>
    <font>
      <i/>
      <sz val="8"/>
      <name val="Arial"/>
      <family val="2"/>
    </font>
    <font>
      <b/>
      <u/>
      <sz val="12"/>
      <name val="Arial"/>
      <family val="2"/>
    </font>
    <font>
      <b/>
      <sz val="11"/>
      <name val="Calibri"/>
      <family val="2"/>
      <scheme val="minor"/>
    </font>
    <font>
      <b/>
      <sz val="11"/>
      <name val="Arial"/>
      <family val="2"/>
    </font>
    <font>
      <sz val="12"/>
      <color theme="0"/>
      <name val="Arial"/>
      <family val="2"/>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theme="1"/>
        <bgColor indexed="64"/>
      </patternFill>
    </fill>
    <fill>
      <patternFill patternType="solid">
        <fgColor theme="2"/>
        <bgColor indexed="64"/>
      </patternFill>
    </fill>
    <fill>
      <patternFill patternType="solid">
        <fgColor rgb="FFFF3300"/>
        <bgColor indexed="64"/>
      </patternFill>
    </fill>
    <fill>
      <patternFill patternType="solid">
        <fgColor theme="0" tint="-0.14999847407452621"/>
        <bgColor indexed="64"/>
      </patternFill>
    </fill>
    <fill>
      <patternFill patternType="solid">
        <fgColor rgb="FFFF0000"/>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top style="medium">
        <color theme="1"/>
      </top>
      <bottom style="thin">
        <color indexed="64"/>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top style="thin">
        <color indexed="64"/>
      </top>
      <bottom style="medium">
        <color theme="1"/>
      </bottom>
      <diagonal/>
    </border>
    <border>
      <left/>
      <right style="medium">
        <color theme="1"/>
      </right>
      <top/>
      <bottom style="medium">
        <color theme="1"/>
      </bottom>
      <diagonal/>
    </border>
    <border>
      <left style="thin">
        <color theme="1"/>
      </left>
      <right/>
      <top style="thin">
        <color theme="1"/>
      </top>
      <bottom style="thin">
        <color theme="1"/>
      </bottom>
      <diagonal/>
    </border>
    <border>
      <left style="thin">
        <color indexed="64"/>
      </left>
      <right style="thin">
        <color indexed="64"/>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23" fillId="0" borderId="0" applyNumberFormat="0" applyFill="0" applyBorder="0" applyAlignment="0" applyProtection="0"/>
  </cellStyleXfs>
  <cellXfs count="574">
    <xf numFmtId="0" fontId="0" fillId="0" borderId="0" xfId="0"/>
    <xf numFmtId="0" fontId="9" fillId="0" borderId="0" xfId="0" applyFont="1"/>
    <xf numFmtId="0" fontId="9" fillId="0" borderId="0" xfId="0" applyFont="1" applyFill="1"/>
    <xf numFmtId="0" fontId="10" fillId="0" borderId="0" xfId="0" applyFont="1" applyFill="1" applyBorder="1"/>
    <xf numFmtId="0" fontId="9" fillId="0" borderId="0" xfId="0" applyFont="1" applyFill="1" applyAlignment="1">
      <alignment horizontal="centerContinuous"/>
    </xf>
    <xf numFmtId="0" fontId="9" fillId="0" borderId="0" xfId="0" applyFont="1" applyAlignment="1">
      <alignment horizontal="centerContinuous" vertical="center"/>
    </xf>
    <xf numFmtId="167" fontId="6" fillId="0" borderId="0" xfId="1" applyNumberFormat="1" applyFont="1" applyFill="1" applyBorder="1" applyAlignment="1">
      <alignmen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Alignment="1">
      <alignment horizontal="centerContinuous"/>
    </xf>
    <xf numFmtId="166" fontId="2" fillId="0" borderId="15" xfId="2" applyNumberFormat="1" applyFont="1" applyFill="1" applyBorder="1" applyAlignment="1">
      <alignment horizontal="center" vertical="center" wrapText="1"/>
    </xf>
    <xf numFmtId="0" fontId="11" fillId="0" borderId="2" xfId="0" applyFont="1" applyFill="1" applyBorder="1" applyAlignment="1">
      <alignment horizontal="left" vertical="center"/>
    </xf>
    <xf numFmtId="0" fontId="6" fillId="0" borderId="2" xfId="0" applyFont="1" applyBorder="1" applyAlignment="1">
      <alignment vertical="center"/>
    </xf>
    <xf numFmtId="0" fontId="2" fillId="0" borderId="0" xfId="0" applyFont="1" applyFill="1" applyBorder="1"/>
    <xf numFmtId="166" fontId="2" fillId="0" borderId="14" xfId="2" applyNumberFormat="1" applyFont="1" applyFill="1" applyBorder="1" applyAlignment="1">
      <alignment horizontal="center" vertical="center"/>
    </xf>
    <xf numFmtId="167" fontId="3" fillId="0" borderId="2" xfId="1" applyNumberFormat="1" applyFont="1" applyBorder="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167" fontId="3" fillId="5" borderId="2" xfId="1" applyNumberFormat="1" applyFont="1" applyFill="1" applyBorder="1" applyAlignment="1">
      <alignment vertical="center"/>
    </xf>
    <xf numFmtId="0" fontId="11" fillId="6" borderId="8" xfId="0" applyFont="1" applyFill="1" applyBorder="1" applyAlignment="1">
      <alignment horizontal="center" vertical="center" wrapText="1"/>
    </xf>
    <xf numFmtId="0" fontId="11" fillId="5" borderId="2" xfId="0" applyFont="1" applyFill="1" applyBorder="1" applyAlignment="1">
      <alignment horizontal="left" vertical="center"/>
    </xf>
    <xf numFmtId="164" fontId="6" fillId="5" borderId="18" xfId="0" applyNumberFormat="1" applyFont="1" applyFill="1" applyBorder="1" applyAlignment="1">
      <alignment vertical="center"/>
    </xf>
    <xf numFmtId="0" fontId="3" fillId="0" borderId="11" xfId="0" applyFont="1" applyBorder="1" applyAlignment="1">
      <alignment vertical="center"/>
    </xf>
    <xf numFmtId="0" fontId="3" fillId="0" borderId="0" xfId="0" applyFont="1" applyFill="1"/>
    <xf numFmtId="0" fontId="1" fillId="0" borderId="0" xfId="0" applyFont="1" applyFill="1" applyBorder="1" applyAlignment="1">
      <alignment horizontal="centerContinuous"/>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right"/>
    </xf>
    <xf numFmtId="0" fontId="1" fillId="0" borderId="4" xfId="0" applyFont="1" applyFill="1" applyBorder="1"/>
    <xf numFmtId="0" fontId="1" fillId="0" borderId="0" xfId="0" applyFont="1" applyFill="1" applyBorder="1"/>
    <xf numFmtId="0" fontId="3" fillId="0" borderId="9" xfId="0" applyFont="1" applyFill="1" applyBorder="1"/>
    <xf numFmtId="0" fontId="3" fillId="0" borderId="10" xfId="0" applyFont="1" applyFill="1" applyBorder="1"/>
    <xf numFmtId="0" fontId="17" fillId="0" borderId="0" xfId="0" applyFont="1" applyFill="1" applyAlignment="1">
      <alignment horizontal="left" vertical="center"/>
    </xf>
    <xf numFmtId="0" fontId="1" fillId="0" borderId="5" xfId="0" applyFont="1" applyFill="1" applyBorder="1"/>
    <xf numFmtId="0" fontId="1" fillId="0" borderId="7" xfId="0" applyFont="1" applyFill="1" applyBorder="1" applyAlignment="1">
      <alignment horizontal="centerContinuous"/>
    </xf>
    <xf numFmtId="0" fontId="1" fillId="0" borderId="7" xfId="0" applyFont="1" applyFill="1" applyBorder="1"/>
    <xf numFmtId="0" fontId="2" fillId="0" borderId="7" xfId="0" applyFont="1" applyFill="1" applyBorder="1" applyAlignment="1">
      <alignment vertical="center"/>
    </xf>
    <xf numFmtId="0" fontId="2" fillId="0" borderId="7" xfId="0" applyFont="1" applyFill="1" applyBorder="1" applyAlignment="1">
      <alignment vertical="center" wrapText="1"/>
    </xf>
    <xf numFmtId="0" fontId="0" fillId="0" borderId="0" xfId="0" applyFont="1" applyFill="1"/>
    <xf numFmtId="0" fontId="0" fillId="0" borderId="3" xfId="0" applyFont="1" applyFill="1" applyBorder="1"/>
    <xf numFmtId="0" fontId="0" fillId="0" borderId="4" xfId="0" applyFont="1" applyFill="1" applyBorder="1"/>
    <xf numFmtId="0" fontId="0" fillId="0" borderId="5" xfId="0" applyFont="1" applyFill="1" applyBorder="1"/>
    <xf numFmtId="0" fontId="0" fillId="0" borderId="0" xfId="0" applyFont="1" applyFill="1" applyBorder="1"/>
    <xf numFmtId="0" fontId="0" fillId="0" borderId="6" xfId="0" applyFont="1" applyFill="1" applyBorder="1"/>
    <xf numFmtId="0" fontId="0" fillId="0" borderId="0" xfId="0" applyFont="1" applyFill="1" applyBorder="1" applyAlignment="1">
      <alignment horizontal="centerContinuous"/>
    </xf>
    <xf numFmtId="0" fontId="0" fillId="0" borderId="7" xfId="0" applyFont="1" applyFill="1" applyBorder="1"/>
    <xf numFmtId="0" fontId="0" fillId="0" borderId="8" xfId="0" applyFont="1" applyFill="1" applyBorder="1"/>
    <xf numFmtId="0" fontId="0" fillId="0" borderId="9" xfId="0" applyFont="1" applyFill="1" applyBorder="1"/>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10"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center" vertical="center"/>
    </xf>
    <xf numFmtId="0" fontId="4" fillId="0" borderId="7" xfId="0" applyFont="1" applyFill="1" applyBorder="1"/>
    <xf numFmtId="0" fontId="0" fillId="0" borderId="0" xfId="0" applyFont="1" applyFill="1" applyAlignment="1">
      <alignment vertical="center"/>
    </xf>
    <xf numFmtId="0" fontId="8" fillId="0" borderId="12" xfId="0" applyFont="1" applyBorder="1" applyAlignment="1">
      <alignment vertical="center"/>
    </xf>
    <xf numFmtId="0" fontId="0" fillId="0" borderId="12" xfId="0" applyBorder="1" applyAlignment="1">
      <alignment horizontal="center" vertical="center"/>
    </xf>
    <xf numFmtId="0" fontId="0" fillId="0" borderId="12" xfId="0" applyBorder="1"/>
    <xf numFmtId="0" fontId="0" fillId="0" borderId="16" xfId="0" applyBorder="1"/>
    <xf numFmtId="167" fontId="6" fillId="2" borderId="1" xfId="1" applyNumberFormat="1" applyFont="1" applyFill="1" applyBorder="1" applyAlignment="1" applyProtection="1">
      <alignment vertical="center"/>
      <protection locked="0"/>
    </xf>
    <xf numFmtId="167" fontId="6" fillId="8" borderId="1" xfId="1" applyNumberFormat="1" applyFont="1" applyFill="1" applyBorder="1" applyAlignment="1" applyProtection="1">
      <alignment vertical="center"/>
      <protection locked="0"/>
    </xf>
    <xf numFmtId="165" fontId="6" fillId="8" borderId="1" xfId="1" applyNumberFormat="1" applyFont="1" applyFill="1" applyBorder="1" applyAlignment="1" applyProtection="1">
      <alignment vertical="center"/>
      <protection locked="0"/>
    </xf>
    <xf numFmtId="0" fontId="22" fillId="0" borderId="0" xfId="0" applyFont="1" applyFill="1" applyAlignment="1">
      <alignment horizontal="centerContinuous"/>
    </xf>
    <xf numFmtId="0" fontId="0" fillId="0" borderId="0" xfId="0" applyFont="1" applyAlignment="1">
      <alignment horizontal="centerContinuous"/>
    </xf>
    <xf numFmtId="0" fontId="0" fillId="0" borderId="0" xfId="0" applyFont="1" applyAlignment="1">
      <alignment horizontal="centerContinuous" vertical="center"/>
    </xf>
    <xf numFmtId="0" fontId="6" fillId="9" borderId="2" xfId="0" applyFont="1" applyFill="1" applyBorder="1" applyAlignment="1" applyProtection="1">
      <alignment vertical="center"/>
      <protection locked="0"/>
    </xf>
    <xf numFmtId="0" fontId="6" fillId="9" borderId="12" xfId="0" applyFont="1" applyFill="1" applyBorder="1" applyAlignment="1">
      <alignment vertical="center"/>
    </xf>
    <xf numFmtId="0" fontId="5" fillId="0" borderId="0" xfId="0" applyFont="1" applyFill="1" applyBorder="1" applyAlignment="1">
      <alignment horizontal="center"/>
    </xf>
    <xf numFmtId="0" fontId="2" fillId="0" borderId="0" xfId="0" applyFont="1" applyFill="1" applyBorder="1" applyAlignment="1">
      <alignment vertical="center" wrapText="1"/>
    </xf>
    <xf numFmtId="0" fontId="0" fillId="0" borderId="30" xfId="0" applyBorder="1"/>
    <xf numFmtId="164" fontId="6" fillId="5" borderId="37" xfId="0" applyNumberFormat="1" applyFont="1" applyFill="1" applyBorder="1" applyAlignment="1">
      <alignment vertical="center"/>
    </xf>
    <xf numFmtId="0" fontId="0" fillId="0" borderId="40" xfId="0" applyBorder="1"/>
    <xf numFmtId="0" fontId="2" fillId="0" borderId="29" xfId="0" applyFont="1" applyFill="1" applyBorder="1" applyAlignment="1">
      <alignment horizontal="center" vertical="center" wrapText="1"/>
    </xf>
    <xf numFmtId="0" fontId="5" fillId="0" borderId="0" xfId="0" applyFont="1"/>
    <xf numFmtId="0" fontId="0" fillId="0" borderId="0" xfId="0"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Font="1" applyBorder="1"/>
    <xf numFmtId="0" fontId="3" fillId="0" borderId="0" xfId="0" applyFont="1" applyBorder="1"/>
    <xf numFmtId="167" fontId="6" fillId="9" borderId="1" xfId="1" applyNumberFormat="1" applyFont="1" applyFill="1" applyBorder="1" applyAlignment="1" applyProtection="1">
      <alignment vertical="center"/>
      <protection locked="0"/>
    </xf>
    <xf numFmtId="0" fontId="19" fillId="0" borderId="14" xfId="0" applyFont="1" applyFill="1" applyBorder="1" applyAlignment="1">
      <alignment vertical="center"/>
    </xf>
    <xf numFmtId="0" fontId="3" fillId="0" borderId="30" xfId="0" applyFont="1" applyFill="1" applyBorder="1"/>
    <xf numFmtId="0" fontId="6" fillId="9" borderId="15" xfId="0" applyFont="1" applyFill="1" applyBorder="1" applyAlignment="1" applyProtection="1">
      <alignment vertical="center"/>
      <protection locked="0"/>
    </xf>
    <xf numFmtId="0" fontId="2" fillId="0" borderId="14" xfId="0" applyFont="1" applyFill="1" applyBorder="1" applyAlignment="1">
      <alignment vertical="center"/>
    </xf>
    <xf numFmtId="0" fontId="2" fillId="0" borderId="15" xfId="0" applyFont="1" applyFill="1" applyBorder="1" applyAlignment="1">
      <alignment vertical="center"/>
    </xf>
    <xf numFmtId="167" fontId="6" fillId="8" borderId="1" xfId="1" applyNumberFormat="1" applyFont="1" applyFill="1" applyBorder="1" applyAlignment="1">
      <alignment vertical="center"/>
    </xf>
    <xf numFmtId="0" fontId="11" fillId="0" borderId="0" xfId="0" applyFont="1" applyFill="1" applyBorder="1" applyAlignment="1">
      <alignment vertical="center"/>
    </xf>
    <xf numFmtId="0" fontId="6" fillId="9" borderId="33" xfId="0" applyFont="1" applyFill="1" applyBorder="1" applyAlignment="1" applyProtection="1">
      <alignment vertical="center"/>
      <protection locked="0"/>
    </xf>
    <xf numFmtId="0" fontId="6" fillId="9" borderId="34" xfId="0" applyFont="1" applyFill="1" applyBorder="1" applyAlignment="1">
      <alignment vertical="center"/>
    </xf>
    <xf numFmtId="0" fontId="6" fillId="9" borderId="40" xfId="0" applyFont="1" applyFill="1" applyBorder="1" applyAlignment="1" applyProtection="1">
      <alignment vertical="center"/>
      <protection locked="0"/>
    </xf>
    <xf numFmtId="0" fontId="6" fillId="9" borderId="48" xfId="0" applyFont="1" applyFill="1" applyBorder="1" applyAlignment="1" applyProtection="1">
      <alignment vertical="center"/>
      <protection locked="0"/>
    </xf>
    <xf numFmtId="0" fontId="6" fillId="9" borderId="49" xfId="0" applyFont="1" applyFill="1" applyBorder="1" applyAlignment="1">
      <alignment vertical="center"/>
    </xf>
    <xf numFmtId="166" fontId="2" fillId="0" borderId="0" xfId="2" applyNumberFormat="1" applyFont="1" applyFill="1" applyBorder="1" applyAlignment="1">
      <alignment vertical="center"/>
    </xf>
    <xf numFmtId="0" fontId="3" fillId="0" borderId="0" xfId="0" applyFont="1"/>
    <xf numFmtId="0" fontId="0" fillId="0" borderId="0" xfId="0" applyAlignment="1">
      <alignment horizontal="left" vertical="center"/>
    </xf>
    <xf numFmtId="0" fontId="6" fillId="8" borderId="43" xfId="0" applyFont="1" applyFill="1" applyBorder="1" applyAlignment="1">
      <alignment horizontal="left" vertical="center"/>
    </xf>
    <xf numFmtId="0" fontId="26" fillId="8" borderId="45" xfId="0" applyFont="1" applyFill="1" applyBorder="1"/>
    <xf numFmtId="0" fontId="27" fillId="0" borderId="0" xfId="0" applyFont="1"/>
    <xf numFmtId="0" fontId="6" fillId="4" borderId="43" xfId="0" applyFont="1" applyFill="1" applyBorder="1" applyAlignment="1">
      <alignment horizontal="left" vertical="center"/>
    </xf>
    <xf numFmtId="0" fontId="26" fillId="4" borderId="45" xfId="0" applyFont="1" applyFill="1" applyBorder="1"/>
    <xf numFmtId="0" fontId="0" fillId="0" borderId="0" xfId="0" applyAlignment="1">
      <alignment horizontal="right"/>
    </xf>
    <xf numFmtId="0" fontId="2" fillId="0" borderId="16" xfId="0" applyFont="1" applyFill="1" applyBorder="1" applyAlignment="1">
      <alignment vertical="center"/>
    </xf>
    <xf numFmtId="0" fontId="11" fillId="0" borderId="16" xfId="0" applyFont="1" applyFill="1" applyBorder="1" applyAlignment="1">
      <alignment vertical="center"/>
    </xf>
    <xf numFmtId="0" fontId="1" fillId="0" borderId="0" xfId="0" applyFont="1" applyFill="1" applyBorder="1" applyAlignment="1">
      <alignment horizontal="left" vertical="center"/>
    </xf>
    <xf numFmtId="0" fontId="6" fillId="9" borderId="2" xfId="0" applyFont="1" applyFill="1" applyBorder="1" applyAlignment="1">
      <alignment horizontal="center"/>
    </xf>
    <xf numFmtId="0" fontId="6" fillId="9" borderId="50" xfId="0" applyFont="1" applyFill="1" applyBorder="1" applyAlignment="1">
      <alignment horizontal="center"/>
    </xf>
    <xf numFmtId="0" fontId="0" fillId="0" borderId="6" xfId="0" applyBorder="1" applyAlignment="1">
      <alignment vertical="center"/>
    </xf>
    <xf numFmtId="0" fontId="3" fillId="0" borderId="0" xfId="0" applyFont="1" applyBorder="1" applyAlignment="1">
      <alignment vertical="center"/>
    </xf>
    <xf numFmtId="0" fontId="0" fillId="0" borderId="7" xfId="0" applyBorder="1" applyAlignment="1">
      <alignment vertical="center"/>
    </xf>
    <xf numFmtId="0" fontId="6" fillId="0" borderId="0" xfId="0" applyFont="1" applyBorder="1"/>
    <xf numFmtId="9" fontId="0" fillId="0" borderId="7" xfId="0" applyNumberFormat="1" applyBorder="1"/>
    <xf numFmtId="0" fontId="5" fillId="0" borderId="6" xfId="0" applyFont="1" applyBorder="1"/>
    <xf numFmtId="9" fontId="5" fillId="0" borderId="7" xfId="0" applyNumberFormat="1" applyFont="1" applyBorder="1"/>
    <xf numFmtId="166" fontId="3" fillId="0" borderId="0" xfId="2" applyNumberFormat="1" applyFont="1" applyBorder="1"/>
    <xf numFmtId="0" fontId="5" fillId="0" borderId="7" xfId="0" applyFont="1" applyBorder="1"/>
    <xf numFmtId="0" fontId="3" fillId="4" borderId="0" xfId="0" applyFont="1" applyFill="1" applyBorder="1"/>
    <xf numFmtId="0" fontId="0" fillId="0" borderId="6" xfId="0" applyBorder="1" applyAlignment="1">
      <alignment horizontal="left" vertical="center"/>
    </xf>
    <xf numFmtId="0" fontId="0" fillId="0" borderId="7" xfId="0" applyBorder="1" applyAlignment="1">
      <alignment horizontal="left" vertical="center"/>
    </xf>
    <xf numFmtId="0" fontId="26" fillId="0" borderId="0" xfId="0" applyFont="1" applyBorder="1"/>
    <xf numFmtId="0" fontId="26" fillId="4" borderId="0" xfId="0" applyFont="1" applyFill="1" applyBorder="1"/>
    <xf numFmtId="0" fontId="6" fillId="4" borderId="0" xfId="0" applyFont="1" applyFill="1" applyBorder="1"/>
    <xf numFmtId="0" fontId="6" fillId="5" borderId="43" xfId="0" applyFont="1" applyFill="1" applyBorder="1" applyAlignment="1">
      <alignment horizontal="left" vertical="center"/>
    </xf>
    <xf numFmtId="0" fontId="26" fillId="5" borderId="45" xfId="0" applyFont="1" applyFill="1" applyBorder="1"/>
    <xf numFmtId="0" fontId="0" fillId="0" borderId="0" xfId="0" applyBorder="1" applyAlignment="1">
      <alignment vertical="center"/>
    </xf>
    <xf numFmtId="167" fontId="6" fillId="8" borderId="2" xfId="1" applyNumberFormat="1" applyFont="1" applyFill="1" applyBorder="1" applyAlignment="1">
      <alignment vertical="center"/>
    </xf>
    <xf numFmtId="0" fontId="13" fillId="0" borderId="0" xfId="0" applyFont="1" applyFill="1" applyBorder="1" applyAlignment="1">
      <alignment horizontal="left"/>
    </xf>
    <xf numFmtId="0" fontId="22" fillId="0" borderId="0" xfId="0" applyFont="1" applyFill="1" applyAlignment="1">
      <alignment horizontal="left"/>
    </xf>
    <xf numFmtId="0" fontId="9" fillId="0" borderId="0" xfId="0" applyFont="1" applyFill="1" applyAlignment="1">
      <alignment horizontal="left"/>
    </xf>
    <xf numFmtId="0" fontId="6" fillId="8" borderId="43" xfId="0" applyFont="1" applyFill="1" applyBorder="1" applyAlignment="1" applyProtection="1">
      <alignment vertical="center"/>
      <protection locked="0"/>
    </xf>
    <xf numFmtId="0" fontId="6" fillId="8" borderId="44" xfId="0" applyFont="1" applyFill="1" applyBorder="1" applyAlignment="1">
      <alignment vertical="center"/>
    </xf>
    <xf numFmtId="0" fontId="0" fillId="8" borderId="3" xfId="0" applyFill="1" applyBorder="1"/>
    <xf numFmtId="0" fontId="0" fillId="8" borderId="8" xfId="0" applyFill="1" applyBorder="1"/>
    <xf numFmtId="0" fontId="0" fillId="8" borderId="4" xfId="0" applyFill="1" applyBorder="1"/>
    <xf numFmtId="0" fontId="0" fillId="8" borderId="5" xfId="0" applyFill="1" applyBorder="1"/>
    <xf numFmtId="0" fontId="0" fillId="8" borderId="10" xfId="0" applyFill="1" applyBorder="1"/>
    <xf numFmtId="0" fontId="0" fillId="8" borderId="6" xfId="0" applyFill="1" applyBorder="1" applyAlignment="1">
      <alignment vertical="center"/>
    </xf>
    <xf numFmtId="0" fontId="0" fillId="8" borderId="7" xfId="0" applyFill="1" applyBorder="1" applyAlignment="1">
      <alignment vertical="center"/>
    </xf>
    <xf numFmtId="9" fontId="6" fillId="4" borderId="0" xfId="3" applyFont="1" applyFill="1" applyBorder="1" applyAlignment="1" applyProtection="1">
      <alignment horizontal="center" vertical="center"/>
      <protection locked="0"/>
    </xf>
    <xf numFmtId="0" fontId="28" fillId="0" borderId="0" xfId="0" applyFont="1"/>
    <xf numFmtId="0" fontId="29" fillId="0" borderId="0" xfId="0" applyFont="1" applyAlignment="1">
      <alignment vertical="center"/>
    </xf>
    <xf numFmtId="0" fontId="30" fillId="0" borderId="0" xfId="4" applyFont="1" applyAlignment="1" applyProtection="1">
      <alignment vertical="center"/>
    </xf>
    <xf numFmtId="0" fontId="15" fillId="0" borderId="0" xfId="0" applyFont="1" applyAlignment="1">
      <alignment vertical="center" wrapText="1"/>
    </xf>
    <xf numFmtId="0" fontId="31" fillId="0" borderId="0" xfId="0" applyFont="1" applyAlignment="1">
      <alignment horizontal="left" vertical="center" readingOrder="1"/>
    </xf>
    <xf numFmtId="0" fontId="3" fillId="0" borderId="0" xfId="0" applyFont="1" applyAlignment="1">
      <alignment horizontal="left" vertical="center" indent="2" readingOrder="1"/>
    </xf>
    <xf numFmtId="0" fontId="34" fillId="0" borderId="0" xfId="0" applyFont="1"/>
    <xf numFmtId="0" fontId="32" fillId="0" borderId="0" xfId="0" applyFont="1" applyAlignment="1">
      <alignment horizontal="left" vertical="center" readingOrder="1"/>
    </xf>
    <xf numFmtId="0" fontId="6" fillId="0" borderId="0" xfId="0" applyFont="1" applyAlignment="1">
      <alignment horizontal="left" vertical="center" readingOrder="1"/>
    </xf>
    <xf numFmtId="0" fontId="5" fillId="0" borderId="0" xfId="0" applyFont="1" applyAlignment="1">
      <alignment horizontal="left" vertical="top"/>
    </xf>
    <xf numFmtId="0" fontId="33" fillId="0" borderId="0" xfId="0" applyFont="1" applyAlignment="1">
      <alignment horizontal="left" vertical="center" readingOrder="1"/>
    </xf>
    <xf numFmtId="0" fontId="35" fillId="0" borderId="0" xfId="0" applyFont="1" applyAlignment="1">
      <alignment vertical="center"/>
    </xf>
    <xf numFmtId="0" fontId="35" fillId="0" borderId="0" xfId="0" applyFont="1" applyAlignment="1">
      <alignment vertical="center" wrapText="1"/>
    </xf>
    <xf numFmtId="0" fontId="2" fillId="0" borderId="12" xfId="0" applyFont="1" applyFill="1" applyBorder="1" applyAlignment="1">
      <alignment vertical="center"/>
    </xf>
    <xf numFmtId="0" fontId="11" fillId="0" borderId="12" xfId="0" applyFont="1" applyFill="1" applyBorder="1" applyAlignment="1">
      <alignment vertical="center"/>
    </xf>
    <xf numFmtId="0" fontId="3" fillId="0" borderId="16" xfId="0" applyFont="1" applyBorder="1" applyAlignment="1">
      <alignment vertical="center"/>
    </xf>
    <xf numFmtId="167" fontId="6" fillId="10" borderId="1" xfId="1" applyNumberFormat="1" applyFont="1" applyFill="1" applyBorder="1"/>
    <xf numFmtId="167" fontId="6" fillId="5" borderId="1" xfId="1" applyNumberFormat="1" applyFont="1" applyFill="1" applyBorder="1" applyAlignment="1" applyProtection="1">
      <alignment vertical="center"/>
      <protection locked="0"/>
    </xf>
    <xf numFmtId="167" fontId="14" fillId="7" borderId="1" xfId="1" applyNumberFormat="1" applyFont="1" applyFill="1" applyBorder="1" applyAlignment="1">
      <alignment horizontal="center" vertical="center"/>
    </xf>
    <xf numFmtId="0" fontId="24" fillId="8" borderId="0" xfId="0" applyFont="1" applyFill="1" applyAlignment="1">
      <alignment vertical="center"/>
    </xf>
    <xf numFmtId="0" fontId="8" fillId="8" borderId="0" xfId="0" applyFont="1" applyFill="1" applyAlignment="1">
      <alignment vertical="center"/>
    </xf>
    <xf numFmtId="168" fontId="24" fillId="8" borderId="0" xfId="0" applyNumberFormat="1" applyFont="1" applyFill="1" applyAlignment="1">
      <alignment horizontal="left" vertical="center"/>
    </xf>
    <xf numFmtId="0" fontId="9" fillId="0" borderId="0" xfId="0" applyFont="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0" xfId="0" applyFont="1" applyFill="1" applyBorder="1" applyAlignment="1">
      <alignment vertical="center" wrapText="1"/>
    </xf>
    <xf numFmtId="0" fontId="14" fillId="11" borderId="11" xfId="0" applyFont="1" applyFill="1" applyBorder="1" applyAlignment="1">
      <alignment horizontal="centerContinuous" vertical="center"/>
    </xf>
    <xf numFmtId="0" fontId="14" fillId="11" borderId="16" xfId="0" applyFont="1" applyFill="1" applyBorder="1" applyAlignment="1">
      <alignment horizontal="centerContinuous" vertical="center"/>
    </xf>
    <xf numFmtId="0" fontId="3" fillId="0" borderId="1" xfId="0" applyFont="1" applyBorder="1"/>
    <xf numFmtId="167" fontId="14" fillId="13" borderId="1" xfId="1" applyNumberFormat="1" applyFont="1" applyFill="1" applyBorder="1"/>
    <xf numFmtId="0" fontId="0" fillId="12" borderId="11" xfId="0" applyFill="1" applyBorder="1"/>
    <xf numFmtId="167" fontId="36" fillId="12" borderId="12" xfId="1" applyNumberFormat="1" applyFont="1" applyFill="1" applyBorder="1" applyAlignment="1" applyProtection="1">
      <alignment vertical="center"/>
      <protection locked="0"/>
    </xf>
    <xf numFmtId="0" fontId="0" fillId="12" borderId="12" xfId="0" applyFill="1" applyBorder="1"/>
    <xf numFmtId="0" fontId="0" fillId="12" borderId="16" xfId="0" applyFill="1" applyBorder="1"/>
    <xf numFmtId="0" fontId="0" fillId="12" borderId="11" xfId="0" applyFont="1" applyFill="1" applyBorder="1" applyAlignment="1">
      <alignment vertical="center"/>
    </xf>
    <xf numFmtId="0" fontId="36" fillId="12" borderId="12" xfId="0" applyFont="1" applyFill="1" applyBorder="1" applyAlignment="1">
      <alignment horizontal="left" vertical="center"/>
    </xf>
    <xf numFmtId="0" fontId="0" fillId="12" borderId="12" xfId="0" applyFont="1" applyFill="1" applyBorder="1" applyAlignment="1">
      <alignment vertical="center"/>
    </xf>
    <xf numFmtId="0" fontId="0" fillId="12" borderId="16" xfId="0" applyFont="1" applyFill="1" applyBorder="1" applyAlignment="1">
      <alignment vertical="center"/>
    </xf>
    <xf numFmtId="0" fontId="0" fillId="12" borderId="11" xfId="0" applyFont="1" applyFill="1" applyBorder="1"/>
    <xf numFmtId="0" fontId="26" fillId="12" borderId="12" xfId="0" applyFont="1" applyFill="1" applyBorder="1"/>
    <xf numFmtId="0" fontId="0" fillId="12" borderId="16" xfId="0" applyFont="1" applyFill="1" applyBorder="1"/>
    <xf numFmtId="0" fontId="22" fillId="12" borderId="12" xfId="0" applyFont="1" applyFill="1" applyBorder="1" applyAlignment="1">
      <alignment horizontal="left"/>
    </xf>
    <xf numFmtId="0" fontId="0" fillId="12" borderId="12" xfId="0" applyFont="1" applyFill="1" applyBorder="1"/>
    <xf numFmtId="0" fontId="5" fillId="0" borderId="6" xfId="0" applyFont="1" applyBorder="1" applyAlignment="1">
      <alignment vertical="center"/>
    </xf>
    <xf numFmtId="0" fontId="6" fillId="0" borderId="0" xfId="0" applyFont="1" applyBorder="1" applyAlignment="1">
      <alignment vertical="center"/>
    </xf>
    <xf numFmtId="10" fontId="3" fillId="0" borderId="0" xfId="3" applyNumberFormat="1" applyFont="1" applyBorder="1" applyAlignment="1">
      <alignment horizontal="right" vertical="center"/>
    </xf>
    <xf numFmtId="0" fontId="5" fillId="0" borderId="7" xfId="0" applyFont="1" applyBorder="1" applyAlignment="1">
      <alignment vertical="center"/>
    </xf>
    <xf numFmtId="0" fontId="5" fillId="0" borderId="0" xfId="0" applyFont="1" applyAlignment="1">
      <alignment vertical="center"/>
    </xf>
    <xf numFmtId="0" fontId="0" fillId="0" borderId="6" xfId="0" applyBorder="1" applyAlignment="1">
      <alignment horizontal="right" vertical="center"/>
    </xf>
    <xf numFmtId="0" fontId="6" fillId="0" borderId="0" xfId="0" applyFont="1" applyBorder="1" applyAlignment="1">
      <alignment horizontal="right" vertical="center"/>
    </xf>
    <xf numFmtId="0" fontId="0" fillId="0" borderId="7" xfId="0" applyBorder="1" applyAlignment="1">
      <alignment horizontal="right" vertical="center"/>
    </xf>
    <xf numFmtId="0" fontId="0" fillId="0" borderId="0" xfId="0" applyAlignment="1">
      <alignment horizontal="right" vertical="center"/>
    </xf>
    <xf numFmtId="0" fontId="6" fillId="0" borderId="2" xfId="0" applyFont="1" applyBorder="1" applyAlignment="1">
      <alignment horizontal="center" vertical="center" wrapText="1"/>
    </xf>
    <xf numFmtId="0" fontId="0" fillId="4" borderId="7" xfId="0" applyFill="1" applyBorder="1"/>
    <xf numFmtId="0" fontId="0" fillId="4" borderId="7" xfId="0" applyFont="1" applyFill="1" applyBorder="1"/>
    <xf numFmtId="164" fontId="11" fillId="4" borderId="2" xfId="2" applyFont="1" applyFill="1" applyBorder="1" applyAlignment="1">
      <alignment horizontal="center" vertical="center" wrapText="1"/>
    </xf>
    <xf numFmtId="0" fontId="5" fillId="0" borderId="14" xfId="0" applyFont="1" applyFill="1" applyBorder="1" applyAlignment="1">
      <alignment horizontal="center"/>
    </xf>
    <xf numFmtId="0" fontId="5" fillId="0" borderId="15" xfId="0" applyFont="1" applyFill="1" applyBorder="1" applyAlignment="1">
      <alignment horizontal="center"/>
    </xf>
    <xf numFmtId="0" fontId="9" fillId="12" borderId="11" xfId="0" applyFont="1" applyFill="1" applyBorder="1"/>
    <xf numFmtId="0" fontId="22" fillId="12" borderId="12" xfId="0" applyFont="1" applyFill="1" applyBorder="1" applyAlignment="1">
      <alignment horizontal="centerContinuous"/>
    </xf>
    <xf numFmtId="0" fontId="0" fillId="12" borderId="12" xfId="0" applyFont="1" applyFill="1" applyBorder="1" applyAlignment="1">
      <alignment horizontal="centerContinuous"/>
    </xf>
    <xf numFmtId="0" fontId="0" fillId="12" borderId="12" xfId="0" applyFont="1" applyFill="1" applyBorder="1" applyAlignment="1">
      <alignment horizontal="centerContinuous" vertical="center"/>
    </xf>
    <xf numFmtId="0" fontId="24" fillId="8" borderId="0" xfId="0" applyFont="1" applyFill="1"/>
    <xf numFmtId="0" fontId="15" fillId="0" borderId="0" xfId="0" applyFont="1"/>
    <xf numFmtId="0" fontId="24" fillId="0" borderId="0" xfId="0" applyFont="1"/>
    <xf numFmtId="0" fontId="24" fillId="8" borderId="0" xfId="0" applyFont="1" applyFill="1" applyAlignment="1">
      <alignment horizontal="center" vertical="center"/>
    </xf>
    <xf numFmtId="0" fontId="6" fillId="10" borderId="43" xfId="0" applyFont="1" applyFill="1" applyBorder="1" applyAlignment="1">
      <alignment horizontal="left" vertical="center"/>
    </xf>
    <xf numFmtId="0" fontId="26" fillId="10" borderId="45" xfId="0" applyFont="1" applyFill="1" applyBorder="1"/>
    <xf numFmtId="0" fontId="15" fillId="4" borderId="11" xfId="0" applyFont="1" applyFill="1" applyBorder="1" applyAlignment="1">
      <alignment vertical="center"/>
    </xf>
    <xf numFmtId="0" fontId="15" fillId="4" borderId="16" xfId="0" applyFont="1" applyFill="1" applyBorder="1" applyAlignment="1">
      <alignment vertical="center"/>
    </xf>
    <xf numFmtId="0" fontId="15" fillId="8" borderId="0" xfId="0" applyFont="1" applyFill="1" applyBorder="1" applyAlignment="1">
      <alignment vertical="center"/>
    </xf>
    <xf numFmtId="0" fontId="15" fillId="4" borderId="3" xfId="0" applyFont="1" applyFill="1" applyBorder="1" applyAlignment="1">
      <alignment vertical="center"/>
    </xf>
    <xf numFmtId="0" fontId="15" fillId="4" borderId="5" xfId="0" applyFont="1" applyFill="1" applyBorder="1" applyAlignment="1">
      <alignment vertical="center"/>
    </xf>
    <xf numFmtId="0" fontId="15" fillId="8" borderId="9" xfId="0" applyFont="1" applyFill="1" applyBorder="1"/>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36" fillId="0" borderId="0" xfId="0" applyFont="1" applyFill="1" applyBorder="1" applyAlignment="1">
      <alignment horizontal="left" vertical="center"/>
    </xf>
    <xf numFmtId="0" fontId="26" fillId="0" borderId="0" xfId="0" applyFont="1" applyFill="1" applyBorder="1"/>
    <xf numFmtId="169" fontId="3" fillId="0" borderId="0" xfId="0" applyNumberFormat="1" applyFont="1" applyFill="1" applyBorder="1" applyAlignment="1">
      <alignment vertical="center"/>
    </xf>
    <xf numFmtId="0" fontId="0" fillId="0" borderId="0" xfId="0" applyFill="1" applyBorder="1"/>
    <xf numFmtId="167" fontId="36" fillId="0" borderId="0" xfId="1" applyNumberFormat="1" applyFont="1" applyFill="1" applyBorder="1" applyAlignment="1" applyProtection="1">
      <alignment vertical="center"/>
      <protection locked="0"/>
    </xf>
    <xf numFmtId="169" fontId="6" fillId="0" borderId="0" xfId="0" applyNumberFormat="1"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vertical="center" wrapText="1"/>
    </xf>
    <xf numFmtId="0" fontId="40" fillId="0" borderId="0" xfId="0" applyFont="1" applyFill="1" applyBorder="1" applyAlignment="1">
      <alignment wrapText="1"/>
    </xf>
    <xf numFmtId="0" fontId="40" fillId="0" borderId="0" xfId="0" applyFont="1" applyFill="1" applyBorder="1"/>
    <xf numFmtId="164" fontId="11" fillId="4" borderId="11" xfId="2" applyFont="1" applyFill="1" applyBorder="1" applyAlignment="1">
      <alignment horizontal="left" vertical="center"/>
    </xf>
    <xf numFmtId="0" fontId="0" fillId="0" borderId="0" xfId="0" applyFill="1"/>
    <xf numFmtId="0" fontId="22" fillId="0" borderId="0" xfId="0" applyFont="1" applyFill="1" applyBorder="1" applyAlignment="1">
      <alignment horizontal="left"/>
    </xf>
    <xf numFmtId="0" fontId="6" fillId="8" borderId="1" xfId="0" applyFont="1" applyFill="1" applyBorder="1" applyAlignment="1">
      <alignment horizontal="left" vertical="center"/>
    </xf>
    <xf numFmtId="0" fontId="38" fillId="0" borderId="0" xfId="0" applyFont="1" applyFill="1" applyBorder="1" applyAlignment="1">
      <alignment vertical="center" wrapText="1"/>
    </xf>
    <xf numFmtId="0" fontId="5" fillId="8" borderId="14" xfId="0" applyFont="1" applyFill="1" applyBorder="1" applyAlignment="1">
      <alignment horizontal="center"/>
    </xf>
    <xf numFmtId="0" fontId="5" fillId="8" borderId="15" xfId="0" applyFont="1" applyFill="1" applyBorder="1" applyAlignment="1">
      <alignment horizontal="center"/>
    </xf>
    <xf numFmtId="0" fontId="5" fillId="0" borderId="30" xfId="0" applyFont="1" applyFill="1" applyBorder="1" applyAlignment="1">
      <alignment horizontal="center"/>
    </xf>
    <xf numFmtId="0" fontId="5" fillId="8" borderId="30" xfId="0" applyFont="1" applyFill="1" applyBorder="1" applyAlignment="1">
      <alignment horizontal="center"/>
    </xf>
    <xf numFmtId="0" fontId="43" fillId="0" borderId="0" xfId="0" applyFont="1" applyFill="1" applyBorder="1" applyAlignment="1">
      <alignment horizontal="centerContinuous"/>
    </xf>
    <xf numFmtId="0" fontId="44" fillId="0" borderId="0" xfId="0" applyFont="1" applyAlignment="1">
      <alignment horizontal="center" vertical="center"/>
    </xf>
    <xf numFmtId="164" fontId="11" fillId="4" borderId="16" xfId="2" applyFont="1" applyFill="1" applyBorder="1" applyAlignment="1">
      <alignment horizontal="left" vertical="center"/>
    </xf>
    <xf numFmtId="0" fontId="6" fillId="0" borderId="11" xfId="0" applyFont="1" applyBorder="1" applyAlignment="1">
      <alignment vertical="center"/>
    </xf>
    <xf numFmtId="164" fontId="11" fillId="8" borderId="2" xfId="2" applyFont="1" applyFill="1" applyBorder="1" applyAlignment="1">
      <alignment horizontal="center" vertical="center"/>
    </xf>
    <xf numFmtId="0" fontId="5" fillId="10" borderId="11" xfId="0" applyFont="1" applyFill="1" applyBorder="1" applyAlignment="1">
      <alignment horizontal="centerContinuous" vertical="center"/>
    </xf>
    <xf numFmtId="0" fontId="5" fillId="10" borderId="16" xfId="0" applyFont="1" applyFill="1" applyBorder="1" applyAlignment="1">
      <alignment horizontal="centerContinuous" vertical="center"/>
    </xf>
    <xf numFmtId="0" fontId="5" fillId="10" borderId="33" xfId="0" applyFont="1" applyFill="1" applyBorder="1" applyAlignment="1">
      <alignment horizontal="centerContinuous" vertical="center"/>
    </xf>
    <xf numFmtId="0" fontId="0" fillId="10" borderId="34" xfId="0" applyFill="1" applyBorder="1" applyAlignment="1">
      <alignment horizontal="centerContinuous"/>
    </xf>
    <xf numFmtId="0" fontId="0" fillId="10" borderId="35" xfId="0" applyFill="1" applyBorder="1" applyAlignment="1">
      <alignment horizontal="centerContinuous"/>
    </xf>
    <xf numFmtId="0" fontId="3" fillId="8" borderId="36"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8" borderId="3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0" fillId="14" borderId="19" xfId="0" applyFill="1" applyBorder="1"/>
    <xf numFmtId="0" fontId="0" fillId="14" borderId="23" xfId="0" applyFill="1" applyBorder="1"/>
    <xf numFmtId="0" fontId="0" fillId="14" borderId="25" xfId="0" applyFill="1" applyBorder="1"/>
    <xf numFmtId="0" fontId="0" fillId="14" borderId="0" xfId="0" applyFill="1" applyBorder="1"/>
    <xf numFmtId="0" fontId="3" fillId="14" borderId="0" xfId="0" applyFont="1" applyFill="1" applyBorder="1" applyAlignment="1">
      <alignment horizontal="center" vertical="center"/>
    </xf>
    <xf numFmtId="0" fontId="0" fillId="14" borderId="20" xfId="0" applyFill="1" applyBorder="1"/>
    <xf numFmtId="0" fontId="0" fillId="14" borderId="21" xfId="0" applyFill="1" applyBorder="1"/>
    <xf numFmtId="0" fontId="0" fillId="14" borderId="21" xfId="0" applyFill="1" applyBorder="1" applyAlignment="1">
      <alignment horizontal="center" vertical="center"/>
    </xf>
    <xf numFmtId="0" fontId="0" fillId="14" borderId="22" xfId="0" applyFill="1" applyBorder="1"/>
    <xf numFmtId="0" fontId="0" fillId="14" borderId="24" xfId="0" applyFill="1" applyBorder="1"/>
    <xf numFmtId="0" fontId="0" fillId="14" borderId="28" xfId="0" applyFill="1" applyBorder="1"/>
    <xf numFmtId="0" fontId="0" fillId="14" borderId="0" xfId="0" applyFill="1" applyBorder="1" applyAlignment="1">
      <alignment horizontal="center" vertical="center"/>
    </xf>
    <xf numFmtId="0" fontId="0" fillId="14" borderId="39" xfId="0" applyFill="1" applyBorder="1"/>
    <xf numFmtId="0" fontId="3" fillId="14" borderId="0" xfId="0" applyFont="1" applyFill="1" applyBorder="1" applyAlignment="1">
      <alignment vertical="center"/>
    </xf>
    <xf numFmtId="0" fontId="0" fillId="14" borderId="26" xfId="0" applyFill="1" applyBorder="1"/>
    <xf numFmtId="0" fontId="0" fillId="14" borderId="27" xfId="0" applyFill="1" applyBorder="1"/>
    <xf numFmtId="0" fontId="0" fillId="14" borderId="27" xfId="0" applyFill="1" applyBorder="1" applyAlignment="1">
      <alignment horizontal="center" vertical="center"/>
    </xf>
    <xf numFmtId="164" fontId="11" fillId="8" borderId="2" xfId="2" applyFont="1" applyFill="1" applyBorder="1" applyAlignment="1">
      <alignment horizontal="left" vertical="center"/>
    </xf>
    <xf numFmtId="0" fontId="16" fillId="9" borderId="55" xfId="0" applyFont="1" applyFill="1" applyBorder="1" applyAlignment="1">
      <alignment vertical="center" wrapText="1"/>
    </xf>
    <xf numFmtId="0" fontId="16" fillId="9" borderId="56" xfId="0" applyFont="1" applyFill="1" applyBorder="1" applyAlignment="1">
      <alignment vertical="center" wrapText="1"/>
    </xf>
    <xf numFmtId="0" fontId="16" fillId="9" borderId="57" xfId="0" applyFont="1" applyFill="1" applyBorder="1" applyAlignment="1">
      <alignment vertical="center" wrapText="1"/>
    </xf>
    <xf numFmtId="0" fontId="2" fillId="4"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6" fillId="0" borderId="14" xfId="0" applyFont="1" applyBorder="1" applyAlignment="1">
      <alignment horizontal="center" vertical="center" wrapText="1"/>
    </xf>
    <xf numFmtId="0" fontId="14" fillId="11" borderId="43" xfId="0" applyFont="1" applyFill="1" applyBorder="1" applyAlignment="1">
      <alignment vertical="center"/>
    </xf>
    <xf numFmtId="0" fontId="14" fillId="11" borderId="44" xfId="0" applyFont="1" applyFill="1" applyBorder="1" applyAlignment="1">
      <alignment vertical="center"/>
    </xf>
    <xf numFmtId="0" fontId="6" fillId="0" borderId="5" xfId="0" applyFont="1" applyBorder="1" applyAlignment="1">
      <alignment horizontal="center" vertical="center" wrapText="1"/>
    </xf>
    <xf numFmtId="0" fontId="6" fillId="9" borderId="52" xfId="1" applyNumberFormat="1" applyFont="1" applyFill="1" applyBorder="1" applyAlignment="1">
      <alignment horizontal="center" vertical="center"/>
    </xf>
    <xf numFmtId="0" fontId="6" fillId="0" borderId="3" xfId="0" applyFont="1" applyBorder="1" applyAlignment="1">
      <alignment horizontal="centerContinuous" vertical="center" wrapText="1"/>
    </xf>
    <xf numFmtId="0" fontId="17" fillId="0" borderId="5" xfId="0" applyFont="1" applyBorder="1" applyAlignment="1">
      <alignment horizontal="centerContinuous" vertical="center" wrapText="1"/>
    </xf>
    <xf numFmtId="0" fontId="6" fillId="9" borderId="43" xfId="0" applyFont="1" applyFill="1" applyBorder="1" applyAlignment="1">
      <alignment vertical="center"/>
    </xf>
    <xf numFmtId="0" fontId="14" fillId="9" borderId="45" xfId="0" applyFont="1" applyFill="1" applyBorder="1" applyAlignment="1">
      <alignment vertical="center"/>
    </xf>
    <xf numFmtId="0" fontId="3" fillId="8" borderId="2" xfId="0" applyFont="1" applyFill="1" applyBorder="1" applyAlignment="1">
      <alignment vertical="center"/>
    </xf>
    <xf numFmtId="0" fontId="0" fillId="0" borderId="16" xfId="0" applyBorder="1" applyAlignment="1">
      <alignment vertical="center"/>
    </xf>
    <xf numFmtId="170" fontId="14" fillId="15" borderId="52" xfId="1" applyNumberFormat="1" applyFont="1" applyFill="1" applyBorder="1" applyAlignment="1">
      <alignment vertical="center"/>
    </xf>
    <xf numFmtId="170" fontId="14" fillId="15" borderId="53" xfId="1" applyNumberFormat="1" applyFont="1" applyFill="1" applyBorder="1" applyAlignment="1">
      <alignment vertical="center"/>
    </xf>
    <xf numFmtId="0" fontId="0" fillId="0" borderId="6" xfId="0" applyBorder="1" applyAlignment="1"/>
    <xf numFmtId="0" fontId="14" fillId="11" borderId="43" xfId="0" applyFont="1" applyFill="1" applyBorder="1" applyAlignment="1"/>
    <xf numFmtId="0" fontId="14" fillId="11" borderId="44" xfId="0" applyFont="1" applyFill="1" applyBorder="1" applyAlignment="1"/>
    <xf numFmtId="0" fontId="0" fillId="0" borderId="7" xfId="0" applyBorder="1" applyAlignment="1"/>
    <xf numFmtId="0" fontId="0" fillId="0" borderId="0" xfId="0" applyAlignment="1"/>
    <xf numFmtId="0" fontId="9" fillId="0" borderId="0" xfId="0" applyFont="1" applyAlignment="1">
      <alignment horizontal="right" vertical="center"/>
    </xf>
    <xf numFmtId="0" fontId="45" fillId="0" borderId="0" xfId="0" applyFont="1"/>
    <xf numFmtId="0" fontId="0" fillId="0" borderId="6" xfId="0" applyFont="1" applyFill="1" applyBorder="1" applyAlignment="1">
      <alignment vertical="center"/>
    </xf>
    <xf numFmtId="0" fontId="43"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1" fillId="0" borderId="7" xfId="0" applyFont="1" applyFill="1" applyBorder="1" applyAlignment="1">
      <alignment horizontal="center" vertical="center"/>
    </xf>
    <xf numFmtId="164" fontId="42" fillId="8" borderId="33" xfId="2" applyFont="1" applyFill="1" applyBorder="1" applyAlignment="1">
      <alignment horizontal="left" vertical="center"/>
    </xf>
    <xf numFmtId="164" fontId="18" fillId="8" borderId="34" xfId="2" applyFont="1" applyFill="1" applyBorder="1" applyAlignment="1">
      <alignment horizontal="left" vertical="center"/>
    </xf>
    <xf numFmtId="0" fontId="11" fillId="8" borderId="35" xfId="0" applyFont="1" applyFill="1" applyBorder="1" applyAlignment="1">
      <alignment vertical="center"/>
    </xf>
    <xf numFmtId="164" fontId="11" fillId="4" borderId="46" xfId="2" applyFont="1" applyFill="1" applyBorder="1" applyAlignment="1">
      <alignment horizontal="center" vertical="center" wrapText="1"/>
    </xf>
    <xf numFmtId="164" fontId="11" fillId="4" borderId="47" xfId="2" applyFont="1" applyFill="1" applyBorder="1" applyAlignment="1">
      <alignment horizontal="center" vertical="center" wrapText="1"/>
    </xf>
    <xf numFmtId="0" fontId="0" fillId="0" borderId="39" xfId="0" applyBorder="1"/>
    <xf numFmtId="0" fontId="0" fillId="0" borderId="62" xfId="0" applyBorder="1"/>
    <xf numFmtId="0" fontId="2" fillId="0" borderId="40" xfId="0" applyFont="1" applyFill="1" applyBorder="1" applyAlignment="1">
      <alignment vertical="center"/>
    </xf>
    <xf numFmtId="164" fontId="2" fillId="0" borderId="62" xfId="2" applyNumberFormat="1" applyFont="1" applyFill="1" applyBorder="1" applyAlignment="1">
      <alignment vertical="center"/>
    </xf>
    <xf numFmtId="0" fontId="11" fillId="0" borderId="40" xfId="0" applyFont="1" applyFill="1" applyBorder="1" applyAlignment="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0" fillId="0" borderId="49" xfId="0" applyBorder="1"/>
    <xf numFmtId="0" fontId="0" fillId="0" borderId="63" xfId="0" applyBorder="1"/>
    <xf numFmtId="0" fontId="46" fillId="0" borderId="0" xfId="0" applyFont="1"/>
    <xf numFmtId="0" fontId="14" fillId="11" borderId="3" xfId="0" applyFont="1" applyFill="1" applyBorder="1" applyAlignment="1">
      <alignment horizontal="centerContinuous" vertical="center"/>
    </xf>
    <xf numFmtId="0" fontId="14" fillId="11" borderId="5" xfId="0" applyFont="1" applyFill="1" applyBorder="1" applyAlignment="1">
      <alignment horizontal="centerContinuous" vertical="center"/>
    </xf>
    <xf numFmtId="0" fontId="3" fillId="0" borderId="3" xfId="0" applyFont="1" applyFill="1" applyBorder="1" applyAlignment="1">
      <alignment horizontal="left" vertical="center"/>
    </xf>
    <xf numFmtId="0" fontId="1" fillId="0" borderId="5" xfId="0" applyFont="1" applyFill="1" applyBorder="1" applyAlignment="1">
      <alignment horizontal="left" vertical="center"/>
    </xf>
    <xf numFmtId="0" fontId="3" fillId="0" borderId="8" xfId="0" applyFont="1" applyFill="1" applyBorder="1" applyAlignment="1">
      <alignment horizontal="left" vertical="center"/>
    </xf>
    <xf numFmtId="0" fontId="1" fillId="0" borderId="10" xfId="0" applyFont="1" applyFill="1" applyBorder="1" applyAlignment="1">
      <alignment horizontal="left" vertical="center"/>
    </xf>
    <xf numFmtId="0" fontId="3" fillId="0" borderId="15" xfId="0" applyFont="1" applyBorder="1" applyAlignment="1">
      <alignment vertical="center"/>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0" borderId="15" xfId="0" applyFont="1" applyFill="1" applyBorder="1" applyAlignment="1">
      <alignment horizontal="center" vertical="center"/>
    </xf>
    <xf numFmtId="171" fontId="0" fillId="0" borderId="0" xfId="0" applyNumberFormat="1" applyAlignment="1">
      <alignment vertical="center"/>
    </xf>
    <xf numFmtId="0" fontId="0" fillId="0" borderId="64" xfId="0" applyBorder="1" applyAlignment="1">
      <alignment vertical="center"/>
    </xf>
    <xf numFmtId="0" fontId="5" fillId="0" borderId="0" xfId="0" applyFont="1" applyFill="1" applyBorder="1" applyAlignment="1">
      <alignment vertical="center"/>
    </xf>
    <xf numFmtId="0" fontId="0" fillId="5" borderId="11" xfId="0" applyFill="1" applyBorder="1"/>
    <xf numFmtId="0" fontId="36" fillId="5" borderId="12" xfId="0" applyFont="1" applyFill="1" applyBorder="1" applyAlignment="1">
      <alignment horizontal="left" vertical="center"/>
    </xf>
    <xf numFmtId="0" fontId="0" fillId="5" borderId="12" xfId="0" applyFill="1" applyBorder="1"/>
    <xf numFmtId="0" fontId="0" fillId="5" borderId="16" xfId="0" applyFill="1" applyBorder="1"/>
    <xf numFmtId="165" fontId="6" fillId="9" borderId="2" xfId="1" applyFont="1" applyFill="1" applyBorder="1" applyAlignment="1">
      <alignment horizontal="center" vertical="center"/>
    </xf>
    <xf numFmtId="0" fontId="5" fillId="0" borderId="0" xfId="0" applyFont="1" applyBorder="1" applyAlignment="1">
      <alignment vertical="center"/>
    </xf>
    <xf numFmtId="0" fontId="39" fillId="0" borderId="0" xfId="0" applyFont="1" applyBorder="1" applyAlignment="1">
      <alignment vertical="center"/>
    </xf>
    <xf numFmtId="0" fontId="44" fillId="0" borderId="0" xfId="0" applyFont="1" applyBorder="1" applyAlignment="1">
      <alignment horizontal="centerContinuous" vertical="center"/>
    </xf>
    <xf numFmtId="0" fontId="0" fillId="0" borderId="0" xfId="0" applyBorder="1" applyAlignment="1">
      <alignment horizontal="centerContinuous"/>
    </xf>
    <xf numFmtId="0" fontId="0" fillId="8" borderId="0" xfId="0" applyFill="1"/>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3" xfId="0" applyFont="1" applyBorder="1" applyAlignment="1">
      <alignment vertical="center"/>
    </xf>
    <xf numFmtId="0" fontId="6" fillId="8" borderId="11" xfId="0" applyFont="1" applyFill="1" applyBorder="1" applyAlignment="1">
      <alignment horizontal="left" vertical="center"/>
    </xf>
    <xf numFmtId="0" fontId="6" fillId="8" borderId="65" xfId="0" applyFont="1" applyFill="1" applyBorder="1" applyAlignment="1">
      <alignment horizontal="left" vertical="center"/>
    </xf>
    <xf numFmtId="164" fontId="11" fillId="8" borderId="33" xfId="2" applyFont="1" applyFill="1" applyBorder="1" applyAlignment="1">
      <alignment horizontal="centerContinuous" vertical="center"/>
    </xf>
    <xf numFmtId="0" fontId="0" fillId="8" borderId="66" xfId="0" applyFill="1" applyBorder="1" applyAlignment="1">
      <alignment horizontal="centerContinuous"/>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165" fontId="6" fillId="9" borderId="69" xfId="1" applyFont="1" applyFill="1" applyBorder="1" applyAlignment="1">
      <alignment horizontal="center" vertical="center"/>
    </xf>
    <xf numFmtId="165" fontId="6" fillId="9" borderId="70" xfId="1" applyFont="1" applyFill="1" applyBorder="1" applyAlignment="1">
      <alignment horizontal="center" vertical="center"/>
    </xf>
    <xf numFmtId="165" fontId="3" fillId="8" borderId="71" xfId="1" applyFont="1" applyFill="1" applyBorder="1" applyAlignment="1">
      <alignment horizontal="center" vertical="center"/>
    </xf>
    <xf numFmtId="0" fontId="6" fillId="9" borderId="2" xfId="0" applyFont="1" applyFill="1" applyBorder="1" applyAlignment="1">
      <alignment horizontal="center" vertical="center"/>
    </xf>
    <xf numFmtId="0" fontId="6" fillId="8" borderId="3" xfId="0" applyFont="1" applyFill="1" applyBorder="1" applyAlignment="1">
      <alignment horizontal="left" vertical="center"/>
    </xf>
    <xf numFmtId="165" fontId="6" fillId="9" borderId="73" xfId="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8" borderId="2" xfId="0" applyFont="1" applyFill="1" applyBorder="1"/>
    <xf numFmtId="0" fontId="3" fillId="8" borderId="50" xfId="0" applyFont="1" applyFill="1" applyBorder="1"/>
    <xf numFmtId="0" fontId="6" fillId="10" borderId="1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3" fillId="4" borderId="13" xfId="0" applyFont="1" applyFill="1" applyBorder="1"/>
    <xf numFmtId="167" fontId="6" fillId="9" borderId="1" xfId="1" applyNumberFormat="1" applyFont="1" applyFill="1" applyBorder="1" applyAlignment="1" applyProtection="1">
      <alignment horizontal="center" vertical="center"/>
      <protection locked="0"/>
    </xf>
    <xf numFmtId="172" fontId="5" fillId="0" borderId="0" xfId="0" applyNumberFormat="1" applyFont="1" applyAlignment="1">
      <alignment horizontal="left"/>
    </xf>
    <xf numFmtId="172" fontId="3" fillId="12" borderId="12" xfId="0" applyNumberFormat="1" applyFont="1" applyFill="1" applyBorder="1" applyAlignment="1">
      <alignment vertical="center"/>
    </xf>
    <xf numFmtId="167" fontId="17" fillId="8" borderId="0" xfId="1" applyNumberFormat="1" applyFont="1" applyFill="1" applyBorder="1" applyAlignment="1" applyProtection="1">
      <alignment vertical="center" wrapText="1"/>
      <protection locked="0"/>
    </xf>
    <xf numFmtId="173" fontId="17" fillId="8" borderId="0" xfId="3" applyNumberFormat="1" applyFont="1" applyFill="1" applyBorder="1" applyAlignment="1" applyProtection="1">
      <alignment vertical="center"/>
      <protection locked="0"/>
    </xf>
    <xf numFmtId="172" fontId="24" fillId="8" borderId="0" xfId="0" applyNumberFormat="1" applyFont="1" applyFill="1" applyAlignment="1">
      <alignment horizontal="left" vertical="center"/>
    </xf>
    <xf numFmtId="173" fontId="17" fillId="8" borderId="0" xfId="3" applyNumberFormat="1" applyFont="1" applyFill="1" applyBorder="1" applyAlignment="1">
      <alignment vertical="center"/>
    </xf>
    <xf numFmtId="174" fontId="6" fillId="3" borderId="52" xfId="2" applyNumberFormat="1" applyFont="1" applyFill="1" applyBorder="1" applyAlignment="1" applyProtection="1">
      <alignment vertical="center"/>
      <protection locked="0"/>
    </xf>
    <xf numFmtId="174" fontId="6" fillId="8" borderId="53" xfId="2" applyNumberFormat="1" applyFont="1" applyFill="1" applyBorder="1" applyAlignment="1" applyProtection="1">
      <alignment vertical="center"/>
      <protection locked="0"/>
    </xf>
    <xf numFmtId="175" fontId="6" fillId="9" borderId="1" xfId="3" applyNumberFormat="1" applyFont="1" applyFill="1" applyBorder="1" applyAlignment="1" applyProtection="1">
      <alignment horizontal="center" vertical="center"/>
      <protection locked="0"/>
    </xf>
    <xf numFmtId="175" fontId="6" fillId="2" borderId="1" xfId="3" applyNumberFormat="1" applyFont="1" applyFill="1" applyBorder="1" applyAlignment="1" applyProtection="1">
      <alignment horizontal="center" vertical="center"/>
      <protection locked="0"/>
    </xf>
    <xf numFmtId="172" fontId="6" fillId="12" borderId="12" xfId="0" applyNumberFormat="1" applyFont="1" applyFill="1" applyBorder="1" applyAlignment="1">
      <alignment vertical="center"/>
    </xf>
    <xf numFmtId="173" fontId="6" fillId="8" borderId="2" xfId="3" applyNumberFormat="1" applyFont="1" applyFill="1" applyBorder="1"/>
    <xf numFmtId="173" fontId="6" fillId="8" borderId="50" xfId="3" applyNumberFormat="1" applyFont="1" applyFill="1" applyBorder="1"/>
    <xf numFmtId="173" fontId="6" fillId="8" borderId="15" xfId="3" applyNumberFormat="1" applyFont="1" applyFill="1" applyBorder="1"/>
    <xf numFmtId="173" fontId="6" fillId="9" borderId="44" xfId="3" applyNumberFormat="1" applyFont="1" applyFill="1" applyBorder="1" applyAlignment="1">
      <alignment horizontal="center"/>
    </xf>
    <xf numFmtId="173" fontId="6" fillId="9" borderId="54" xfId="3" applyNumberFormat="1" applyFont="1" applyFill="1" applyBorder="1" applyAlignment="1">
      <alignment horizontal="center" vertical="center"/>
    </xf>
    <xf numFmtId="173" fontId="3" fillId="0" borderId="0" xfId="3" applyNumberFormat="1" applyFont="1" applyBorder="1" applyAlignment="1">
      <alignment horizontal="right" vertical="center"/>
    </xf>
    <xf numFmtId="0" fontId="6" fillId="0" borderId="14" xfId="0" applyFont="1" applyFill="1" applyBorder="1" applyAlignment="1">
      <alignment horizontal="center" vertical="center" wrapText="1"/>
    </xf>
    <xf numFmtId="172" fontId="24" fillId="0" borderId="8" xfId="0" applyNumberFormat="1" applyFont="1" applyFill="1" applyBorder="1" applyAlignment="1">
      <alignment horizontal="center" vertical="center" wrapText="1"/>
    </xf>
    <xf numFmtId="176" fontId="6" fillId="5" borderId="1" xfId="3" applyNumberFormat="1" applyFont="1" applyFill="1" applyBorder="1" applyAlignment="1" applyProtection="1">
      <alignment vertical="center"/>
      <protection locked="0"/>
    </xf>
    <xf numFmtId="175" fontId="6" fillId="9" borderId="46" xfId="3" applyNumberFormat="1" applyFont="1" applyFill="1" applyBorder="1" applyAlignment="1" applyProtection="1">
      <alignment horizontal="center" vertical="center"/>
      <protection locked="0"/>
    </xf>
    <xf numFmtId="175" fontId="6" fillId="9" borderId="47" xfId="3" applyNumberFormat="1" applyFont="1" applyFill="1" applyBorder="1" applyAlignment="1" applyProtection="1">
      <alignment horizontal="center" vertical="center"/>
      <protection locked="0"/>
    </xf>
    <xf numFmtId="175" fontId="6" fillId="9" borderId="2" xfId="3" applyNumberFormat="1" applyFont="1" applyFill="1" applyBorder="1" applyAlignment="1" applyProtection="1">
      <alignment horizontal="center" vertical="center"/>
      <protection locked="0"/>
    </xf>
    <xf numFmtId="175" fontId="6" fillId="9" borderId="38" xfId="3" applyNumberFormat="1" applyFont="1" applyFill="1" applyBorder="1" applyAlignment="1" applyProtection="1">
      <alignment horizontal="center" vertical="center"/>
      <protection locked="0"/>
    </xf>
    <xf numFmtId="175" fontId="6" fillId="9" borderId="50" xfId="3" applyNumberFormat="1" applyFont="1" applyFill="1" applyBorder="1" applyAlignment="1" applyProtection="1">
      <alignment horizontal="center" vertical="center"/>
      <protection locked="0"/>
    </xf>
    <xf numFmtId="175" fontId="6" fillId="9" borderId="51" xfId="3" applyNumberFormat="1" applyFont="1" applyFill="1" applyBorder="1" applyAlignment="1" applyProtection="1">
      <alignment horizontal="center" vertical="center"/>
      <protection locked="0"/>
    </xf>
    <xf numFmtId="173" fontId="3" fillId="8" borderId="2" xfId="0" applyNumberFormat="1" applyFont="1" applyFill="1" applyBorder="1" applyAlignment="1">
      <alignment horizontal="center" vertical="center"/>
    </xf>
    <xf numFmtId="173" fontId="9" fillId="0" borderId="0" xfId="0" applyNumberFormat="1" applyFont="1" applyAlignment="1">
      <alignment horizontal="center" vertical="center"/>
    </xf>
    <xf numFmtId="0" fontId="9" fillId="0" borderId="0" xfId="0" applyFont="1" applyAlignment="1">
      <alignment horizontal="right" vertical="center" wrapText="1"/>
    </xf>
    <xf numFmtId="172" fontId="9" fillId="0" borderId="0" xfId="0" applyNumberFormat="1" applyFont="1" applyAlignment="1">
      <alignment horizontal="center" vertical="center"/>
    </xf>
    <xf numFmtId="0" fontId="6" fillId="5" borderId="2" xfId="0" applyFont="1" applyFill="1" applyBorder="1" applyAlignment="1">
      <alignment vertical="center" wrapText="1"/>
    </xf>
    <xf numFmtId="172" fontId="3" fillId="5" borderId="12" xfId="0" applyNumberFormat="1" applyFont="1" applyFill="1" applyBorder="1" applyAlignment="1">
      <alignment vertical="center"/>
    </xf>
    <xf numFmtId="177" fontId="47" fillId="10" borderId="1" xfId="2" applyNumberFormat="1" applyFont="1" applyFill="1" applyBorder="1" applyAlignment="1">
      <alignment horizontal="center" vertical="center"/>
    </xf>
    <xf numFmtId="178" fontId="6" fillId="9" borderId="1" xfId="2" applyNumberFormat="1" applyFont="1" applyFill="1" applyBorder="1" applyAlignment="1" applyProtection="1">
      <alignment vertical="center"/>
      <protection locked="0"/>
    </xf>
    <xf numFmtId="178" fontId="6" fillId="8" borderId="1" xfId="2" applyNumberFormat="1" applyFont="1" applyFill="1" applyBorder="1" applyAlignment="1" applyProtection="1">
      <alignment vertical="center"/>
      <protection locked="0"/>
    </xf>
    <xf numFmtId="178" fontId="6" fillId="3" borderId="46" xfId="2" applyNumberFormat="1" applyFont="1" applyFill="1" applyBorder="1" applyAlignment="1" applyProtection="1">
      <alignment vertical="center"/>
      <protection locked="0"/>
    </xf>
    <xf numFmtId="178" fontId="6" fillId="8" borderId="47" xfId="2" applyNumberFormat="1" applyFont="1" applyFill="1" applyBorder="1" applyAlignment="1" applyProtection="1">
      <alignment vertical="center"/>
      <protection locked="0"/>
    </xf>
    <xf numFmtId="178" fontId="6" fillId="3" borderId="2" xfId="2" applyNumberFormat="1" applyFont="1" applyFill="1" applyBorder="1" applyAlignment="1" applyProtection="1">
      <alignment vertical="center"/>
      <protection locked="0"/>
    </xf>
    <xf numFmtId="178" fontId="6" fillId="8" borderId="38" xfId="2" applyNumberFormat="1" applyFont="1" applyFill="1" applyBorder="1" applyAlignment="1" applyProtection="1">
      <alignment vertical="center"/>
      <protection locked="0"/>
    </xf>
    <xf numFmtId="178" fontId="6" fillId="3" borderId="50" xfId="2" applyNumberFormat="1" applyFont="1" applyFill="1" applyBorder="1" applyAlignment="1" applyProtection="1">
      <alignment vertical="center"/>
      <protection locked="0"/>
    </xf>
    <xf numFmtId="178" fontId="6" fillId="8" borderId="51" xfId="2" applyNumberFormat="1" applyFont="1" applyFill="1" applyBorder="1" applyAlignment="1" applyProtection="1">
      <alignment vertical="center"/>
      <protection locked="0"/>
    </xf>
    <xf numFmtId="178" fontId="6" fillId="8" borderId="52" xfId="2" applyNumberFormat="1" applyFont="1" applyFill="1" applyBorder="1" applyAlignment="1" applyProtection="1">
      <alignment vertical="center"/>
      <protection locked="0"/>
    </xf>
    <xf numFmtId="178" fontId="6" fillId="8" borderId="45" xfId="2" applyNumberFormat="1" applyFont="1" applyFill="1" applyBorder="1" applyAlignment="1" applyProtection="1">
      <alignment vertical="center"/>
      <protection locked="0"/>
    </xf>
    <xf numFmtId="178" fontId="3" fillId="8" borderId="2" xfId="2" applyNumberFormat="1" applyFont="1" applyFill="1" applyBorder="1" applyAlignment="1" applyProtection="1">
      <alignment vertical="center"/>
      <protection locked="0"/>
    </xf>
    <xf numFmtId="178" fontId="6" fillId="8" borderId="53" xfId="2" applyNumberFormat="1" applyFont="1" applyFill="1" applyBorder="1" applyAlignment="1" applyProtection="1">
      <alignment vertical="center"/>
      <protection locked="0"/>
    </xf>
    <xf numFmtId="178" fontId="6" fillId="2" borderId="1" xfId="2" applyNumberFormat="1" applyFont="1" applyFill="1" applyBorder="1" applyAlignment="1" applyProtection="1">
      <alignment vertical="center"/>
      <protection locked="0"/>
    </xf>
    <xf numFmtId="178" fontId="2" fillId="8" borderId="16" xfId="2" applyNumberFormat="1" applyFont="1" applyFill="1" applyBorder="1" applyAlignment="1">
      <alignment vertical="center"/>
    </xf>
    <xf numFmtId="178" fontId="2" fillId="8" borderId="2" xfId="2" applyNumberFormat="1" applyFont="1" applyFill="1" applyBorder="1" applyAlignment="1">
      <alignment vertical="center"/>
    </xf>
    <xf numFmtId="177" fontId="2" fillId="8" borderId="38" xfId="2" applyNumberFormat="1" applyFont="1" applyFill="1" applyBorder="1" applyAlignment="1">
      <alignment vertical="center"/>
    </xf>
    <xf numFmtId="179" fontId="11" fillId="8" borderId="38" xfId="2" applyNumberFormat="1" applyFont="1" applyFill="1" applyBorder="1" applyAlignment="1">
      <alignment vertical="center"/>
    </xf>
    <xf numFmtId="177" fontId="11" fillId="8" borderId="51" xfId="2" applyNumberFormat="1" applyFont="1" applyFill="1" applyBorder="1" applyAlignment="1">
      <alignment vertical="center"/>
    </xf>
    <xf numFmtId="180" fontId="2" fillId="8" borderId="16" xfId="2" applyNumberFormat="1" applyFont="1" applyFill="1" applyBorder="1" applyAlignment="1">
      <alignment vertical="center"/>
    </xf>
    <xf numFmtId="180" fontId="2" fillId="8" borderId="2" xfId="2" applyNumberFormat="1" applyFont="1" applyFill="1" applyBorder="1" applyAlignment="1">
      <alignment vertical="center"/>
    </xf>
    <xf numFmtId="177" fontId="11" fillId="8" borderId="38" xfId="2" applyNumberFormat="1" applyFont="1" applyFill="1" applyBorder="1" applyAlignment="1">
      <alignment vertical="center"/>
    </xf>
    <xf numFmtId="178" fontId="3" fillId="8" borderId="2" xfId="2" applyNumberFormat="1" applyFont="1" applyFill="1" applyBorder="1"/>
    <xf numFmtId="178" fontId="3" fillId="8" borderId="50" xfId="2" applyNumberFormat="1" applyFont="1" applyFill="1" applyBorder="1"/>
    <xf numFmtId="178" fontId="6" fillId="8" borderId="15" xfId="2" applyNumberFormat="1" applyFont="1" applyFill="1" applyBorder="1"/>
    <xf numFmtId="177" fontId="3" fillId="8" borderId="2" xfId="0" applyNumberFormat="1" applyFont="1" applyFill="1" applyBorder="1"/>
    <xf numFmtId="177" fontId="3" fillId="8" borderId="50" xfId="0" applyNumberFormat="1" applyFont="1" applyFill="1" applyBorder="1"/>
    <xf numFmtId="177" fontId="6" fillId="8" borderId="15" xfId="0" applyNumberFormat="1" applyFont="1" applyFill="1" applyBorder="1"/>
    <xf numFmtId="177" fontId="6" fillId="10" borderId="2" xfId="0" applyNumberFormat="1" applyFont="1" applyFill="1" applyBorder="1"/>
    <xf numFmtId="177" fontId="6" fillId="10" borderId="50" xfId="0" applyNumberFormat="1" applyFont="1" applyFill="1" applyBorder="1"/>
    <xf numFmtId="177" fontId="6" fillId="10" borderId="15" xfId="0" applyNumberFormat="1" applyFont="1" applyFill="1" applyBorder="1"/>
    <xf numFmtId="178" fontId="6" fillId="8" borderId="50" xfId="2" applyNumberFormat="1" applyFont="1" applyFill="1" applyBorder="1"/>
    <xf numFmtId="177" fontId="6" fillId="8" borderId="50" xfId="0" applyNumberFormat="1" applyFont="1" applyFill="1" applyBorder="1"/>
    <xf numFmtId="178" fontId="6" fillId="8" borderId="2" xfId="0" applyNumberFormat="1" applyFont="1" applyFill="1" applyBorder="1"/>
    <xf numFmtId="177" fontId="6" fillId="8" borderId="2" xfId="0" applyNumberFormat="1" applyFont="1" applyFill="1" applyBorder="1"/>
    <xf numFmtId="177" fontId="6" fillId="10" borderId="1" xfId="0" applyNumberFormat="1" applyFont="1" applyFill="1" applyBorder="1" applyAlignment="1"/>
    <xf numFmtId="177" fontId="14" fillId="13" borderId="53" xfId="2" applyNumberFormat="1" applyFont="1" applyFill="1" applyBorder="1" applyAlignment="1">
      <alignment vertical="center"/>
    </xf>
    <xf numFmtId="177" fontId="6" fillId="8" borderId="45" xfId="2" applyNumberFormat="1" applyFont="1" applyFill="1" applyBorder="1" applyAlignment="1" applyProtection="1">
      <alignment vertical="center"/>
      <protection locked="0"/>
    </xf>
    <xf numFmtId="177" fontId="6" fillId="8" borderId="1" xfId="2" applyNumberFormat="1" applyFont="1" applyFill="1" applyBorder="1" applyAlignment="1" applyProtection="1">
      <alignment vertical="center"/>
      <protection locked="0"/>
    </xf>
    <xf numFmtId="177" fontId="6" fillId="10" borderId="1" xfId="2" applyNumberFormat="1" applyFont="1" applyFill="1" applyBorder="1" applyAlignment="1" applyProtection="1">
      <alignment vertical="center"/>
      <protection locked="0"/>
    </xf>
    <xf numFmtId="177" fontId="3" fillId="8" borderId="1" xfId="0" applyNumberFormat="1" applyFont="1" applyFill="1" applyBorder="1" applyAlignment="1">
      <alignment vertical="center"/>
    </xf>
    <xf numFmtId="177" fontId="3" fillId="8" borderId="16" xfId="0" applyNumberFormat="1" applyFont="1" applyFill="1" applyBorder="1" applyAlignment="1">
      <alignment vertical="center"/>
    </xf>
    <xf numFmtId="177" fontId="3" fillId="8" borderId="2" xfId="0" applyNumberFormat="1" applyFont="1" applyFill="1" applyBorder="1" applyAlignment="1">
      <alignment vertical="center"/>
    </xf>
    <xf numFmtId="177" fontId="14" fillId="7" borderId="17" xfId="2" applyNumberFormat="1" applyFont="1" applyFill="1" applyBorder="1" applyAlignment="1">
      <alignment horizontal="center" vertical="center"/>
    </xf>
    <xf numFmtId="177" fontId="14" fillId="7" borderId="2" xfId="2" applyNumberFormat="1" applyFont="1" applyFill="1" applyBorder="1" applyAlignment="1">
      <alignment horizontal="center" vertical="center"/>
    </xf>
    <xf numFmtId="177" fontId="6" fillId="0" borderId="37" xfId="0" applyNumberFormat="1" applyFont="1" applyBorder="1" applyAlignment="1">
      <alignment vertical="center"/>
    </xf>
    <xf numFmtId="177" fontId="6" fillId="0" borderId="18" xfId="0" applyNumberFormat="1" applyFont="1" applyBorder="1" applyAlignment="1">
      <alignment vertical="center"/>
    </xf>
    <xf numFmtId="177" fontId="6" fillId="5" borderId="37" xfId="0" applyNumberFormat="1" applyFont="1" applyFill="1" applyBorder="1" applyAlignment="1">
      <alignment vertical="center"/>
    </xf>
    <xf numFmtId="177" fontId="6" fillId="5" borderId="18" xfId="0" applyNumberFormat="1" applyFont="1" applyFill="1" applyBorder="1" applyAlignment="1">
      <alignment vertical="center"/>
    </xf>
    <xf numFmtId="177" fontId="6" fillId="0" borderId="41" xfId="0" applyNumberFormat="1" applyFont="1" applyBorder="1" applyAlignment="1">
      <alignment vertical="center"/>
    </xf>
    <xf numFmtId="177" fontId="6" fillId="0" borderId="42" xfId="0" applyNumberFormat="1" applyFont="1" applyBorder="1" applyAlignment="1">
      <alignment vertical="center"/>
    </xf>
    <xf numFmtId="177" fontId="3" fillId="8" borderId="38" xfId="2" applyNumberFormat="1" applyFont="1" applyFill="1" applyBorder="1" applyAlignment="1">
      <alignment horizontal="center" vertical="center"/>
    </xf>
    <xf numFmtId="177" fontId="3" fillId="8" borderId="72" xfId="2" applyNumberFormat="1" applyFont="1" applyFill="1" applyBorder="1" applyAlignment="1">
      <alignment horizontal="center" vertical="center"/>
    </xf>
    <xf numFmtId="177" fontId="6" fillId="8" borderId="15" xfId="2" applyNumberFormat="1" applyFont="1" applyFill="1" applyBorder="1" applyAlignment="1">
      <alignment horizontal="center" vertical="center"/>
    </xf>
    <xf numFmtId="177" fontId="6" fillId="9" borderId="2" xfId="2" applyNumberFormat="1" applyFont="1" applyFill="1" applyBorder="1" applyAlignment="1">
      <alignment horizontal="center" vertical="center"/>
    </xf>
    <xf numFmtId="177" fontId="6" fillId="9" borderId="50" xfId="2" applyNumberFormat="1" applyFont="1" applyFill="1" applyBorder="1" applyAlignment="1">
      <alignment horizontal="center" vertical="center"/>
    </xf>
    <xf numFmtId="177" fontId="6" fillId="8" borderId="2" xfId="2" applyNumberFormat="1" applyFont="1" applyFill="1" applyBorder="1" applyAlignment="1">
      <alignment horizontal="center" vertical="center"/>
    </xf>
    <xf numFmtId="177" fontId="6" fillId="8" borderId="50" xfId="2" applyNumberFormat="1" applyFont="1" applyFill="1" applyBorder="1" applyAlignment="1">
      <alignment horizontal="center" vertical="center"/>
    </xf>
    <xf numFmtId="177" fontId="3" fillId="8" borderId="15" xfId="2" applyNumberFormat="1" applyFont="1" applyFill="1" applyBorder="1" applyAlignment="1">
      <alignment horizontal="center" vertical="center"/>
    </xf>
    <xf numFmtId="0" fontId="0" fillId="0" borderId="0" xfId="0" applyAlignment="1">
      <alignment horizontal="right" vertical="top"/>
    </xf>
    <xf numFmtId="0" fontId="2" fillId="0" borderId="0" xfId="0" applyFont="1" applyAlignment="1">
      <alignment horizontal="left" vertical="center" indent="2" readingOrder="1"/>
    </xf>
    <xf numFmtId="0" fontId="37" fillId="0" borderId="0" xfId="0" applyFont="1" applyFill="1" applyBorder="1" applyAlignment="1">
      <alignment horizontal="left" vertical="center" wrapText="1"/>
    </xf>
    <xf numFmtId="0" fontId="0" fillId="0" borderId="0" xfId="0" applyAlignment="1">
      <alignment vertical="center"/>
    </xf>
    <xf numFmtId="0" fontId="2" fillId="0" borderId="0" xfId="0" applyFont="1" applyFill="1" applyBorder="1" applyAlignment="1">
      <alignment vertical="center" wrapText="1"/>
    </xf>
    <xf numFmtId="0" fontId="11" fillId="0" borderId="0" xfId="0" applyFont="1" applyFill="1" applyBorder="1" applyAlignment="1">
      <alignment vertical="center" wrapText="1"/>
    </xf>
    <xf numFmtId="0" fontId="7" fillId="0" borderId="0" xfId="0" applyFont="1" applyFill="1" applyAlignment="1">
      <alignment horizontal="left"/>
    </xf>
    <xf numFmtId="0" fontId="22" fillId="0" borderId="0" xfId="0" applyFont="1" applyFill="1" applyAlignment="1">
      <alignment horizontal="left"/>
    </xf>
    <xf numFmtId="0" fontId="5" fillId="9" borderId="15" xfId="0" applyFont="1" applyFill="1" applyBorder="1" applyAlignment="1">
      <alignment horizontal="center" vertical="center"/>
    </xf>
    <xf numFmtId="0" fontId="0" fillId="0" borderId="0" xfId="0" applyAlignment="1">
      <alignment vertical="center"/>
    </xf>
    <xf numFmtId="0" fontId="6" fillId="8" borderId="43" xfId="0" applyFont="1" applyFill="1" applyBorder="1" applyAlignment="1">
      <alignment horizontal="left" vertical="center" wrapText="1"/>
    </xf>
    <xf numFmtId="0" fontId="11" fillId="0" borderId="0" xfId="0" applyFont="1" applyFill="1" applyBorder="1" applyAlignment="1">
      <alignment vertical="center" wrapText="1"/>
    </xf>
    <xf numFmtId="173" fontId="6" fillId="10" borderId="2" xfId="0" applyNumberFormat="1" applyFont="1" applyFill="1" applyBorder="1" applyAlignment="1">
      <alignment horizontal="center" vertical="center"/>
    </xf>
    <xf numFmtId="173" fontId="6" fillId="10" borderId="29" xfId="0" applyNumberFormat="1" applyFont="1" applyFill="1" applyBorder="1" applyAlignment="1">
      <alignment horizontal="center" vertical="center"/>
    </xf>
    <xf numFmtId="173" fontId="6" fillId="10" borderId="18" xfId="0" applyNumberFormat="1" applyFont="1" applyFill="1" applyBorder="1" applyAlignment="1">
      <alignment horizontal="center" vertical="center"/>
    </xf>
    <xf numFmtId="173" fontId="6" fillId="10" borderId="37" xfId="0" applyNumberFormat="1" applyFont="1" applyFill="1" applyBorder="1" applyAlignment="1">
      <alignment horizontal="center" vertical="center"/>
    </xf>
    <xf numFmtId="0" fontId="11" fillId="9" borderId="2" xfId="0" applyFont="1" applyFill="1" applyBorder="1" applyAlignment="1" applyProtection="1">
      <alignment vertical="center"/>
      <protection locked="0"/>
    </xf>
    <xf numFmtId="0" fontId="51" fillId="0" borderId="0" xfId="0" applyFont="1" applyFill="1" applyAlignment="1">
      <alignment horizontal="left"/>
    </xf>
    <xf numFmtId="0" fontId="52" fillId="0" borderId="0" xfId="0" applyFont="1" applyFill="1" applyAlignment="1">
      <alignment horizontal="left"/>
    </xf>
    <xf numFmtId="0" fontId="54" fillId="0" borderId="0" xfId="0" applyFont="1" applyAlignment="1">
      <alignment horizontal="left" vertical="center" readingOrder="1"/>
    </xf>
    <xf numFmtId="0" fontId="55" fillId="4" borderId="11" xfId="0" applyFont="1" applyFill="1" applyBorder="1" applyAlignment="1">
      <alignment vertical="center"/>
    </xf>
    <xf numFmtId="0" fontId="11" fillId="0" borderId="0" xfId="0" applyFont="1" applyAlignment="1">
      <alignment horizontal="left" vertical="center" readingOrder="1"/>
    </xf>
    <xf numFmtId="0" fontId="56" fillId="0" borderId="0" xfId="0" applyFont="1"/>
    <xf numFmtId="0" fontId="56" fillId="0" borderId="0" xfId="0" applyFont="1" applyAlignment="1">
      <alignment horizontal="right"/>
    </xf>
    <xf numFmtId="0" fontId="2" fillId="0" borderId="0" xfId="0" applyFont="1" applyAlignment="1">
      <alignment horizontal="left" vertical="center" readingOrder="1"/>
    </xf>
    <xf numFmtId="0" fontId="52" fillId="0" borderId="0" xfId="0" applyFont="1" applyFill="1" applyAlignment="1">
      <alignment horizontal="left" vertical="center"/>
    </xf>
    <xf numFmtId="0" fontId="2" fillId="0" borderId="0" xfId="0" applyFont="1" applyAlignment="1">
      <alignment vertical="center"/>
    </xf>
    <xf numFmtId="0" fontId="2" fillId="0" borderId="0" xfId="0" applyFont="1"/>
    <xf numFmtId="0" fontId="12" fillId="0" borderId="0" xfId="0" applyFont="1" applyAlignment="1">
      <alignment vertical="center" wrapText="1"/>
    </xf>
    <xf numFmtId="0" fontId="12" fillId="0" borderId="0" xfId="0" applyFont="1" applyAlignment="1">
      <alignment vertical="center"/>
    </xf>
    <xf numFmtId="0" fontId="60" fillId="0" borderId="0" xfId="0" applyFont="1" applyFill="1" applyBorder="1" applyAlignment="1">
      <alignment horizontal="left"/>
    </xf>
    <xf numFmtId="0" fontId="11" fillId="4" borderId="74" xfId="0" applyFont="1" applyFill="1" applyBorder="1" applyAlignment="1">
      <alignment horizontal="center" vertical="center" wrapText="1"/>
    </xf>
    <xf numFmtId="0" fontId="2" fillId="0" borderId="14" xfId="0" applyFont="1" applyBorder="1" applyAlignment="1">
      <alignment vertical="center"/>
    </xf>
    <xf numFmtId="0" fontId="11" fillId="9" borderId="40" xfId="0" applyFont="1" applyFill="1" applyBorder="1" applyAlignment="1" applyProtection="1">
      <alignment vertical="center"/>
      <protection locked="0"/>
    </xf>
    <xf numFmtId="0" fontId="61" fillId="0" borderId="0" xfId="0" applyFont="1" applyBorder="1" applyAlignment="1">
      <alignment vertical="center"/>
    </xf>
    <xf numFmtId="0" fontId="56" fillId="0" borderId="0" xfId="0" applyFont="1" applyBorder="1"/>
    <xf numFmtId="0" fontId="62" fillId="0" borderId="0" xfId="0" applyFont="1" applyBorder="1" applyAlignment="1">
      <alignment vertical="center"/>
    </xf>
    <xf numFmtId="165" fontId="11" fillId="9" borderId="2" xfId="1" applyFont="1" applyFill="1" applyBorder="1" applyAlignment="1">
      <alignment horizontal="center" vertical="center"/>
    </xf>
    <xf numFmtId="0" fontId="56" fillId="0" borderId="0" xfId="0" applyFont="1" applyAlignment="1">
      <alignment vertical="center"/>
    </xf>
    <xf numFmtId="0" fontId="7" fillId="0" borderId="0" xfId="0" applyFont="1" applyFill="1" applyAlignment="1">
      <alignment horizontal="left"/>
    </xf>
    <xf numFmtId="0" fontId="22" fillId="0" borderId="0" xfId="0" applyFont="1" applyFill="1" applyAlignment="1">
      <alignment horizontal="left"/>
    </xf>
    <xf numFmtId="0" fontId="24" fillId="8" borderId="0" xfId="0" applyNumberFormat="1" applyFont="1" applyFill="1" applyAlignment="1" applyProtection="1">
      <alignment horizontal="left" vertical="center"/>
      <protection locked="0"/>
    </xf>
    <xf numFmtId="0" fontId="8" fillId="8" borderId="0" xfId="0" applyFont="1" applyFill="1"/>
    <xf numFmtId="0" fontId="63" fillId="0" borderId="0" xfId="0" applyFont="1" applyAlignment="1">
      <alignment vertical="center"/>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6" xfId="0" applyFont="1" applyBorder="1" applyAlignment="1">
      <alignment horizontal="left" vertical="center" wrapText="1"/>
    </xf>
    <xf numFmtId="0" fontId="57" fillId="0" borderId="0" xfId="0" applyFont="1" applyFill="1" applyAlignment="1">
      <alignment horizontal="left" vertical="center" wrapText="1"/>
    </xf>
    <xf numFmtId="0" fontId="56" fillId="0" borderId="0" xfId="0" applyFont="1" applyAlignment="1">
      <alignment vertical="center" wrapText="1"/>
    </xf>
    <xf numFmtId="0" fontId="2" fillId="0" borderId="0" xfId="0" applyFont="1" applyAlignment="1">
      <alignment horizontal="left" vertical="center" wrapText="1" readingOrder="1"/>
    </xf>
    <xf numFmtId="0" fontId="56" fillId="0" borderId="0" xfId="0" applyFont="1" applyAlignment="1">
      <alignment wrapText="1" readingOrder="1"/>
    </xf>
    <xf numFmtId="0" fontId="36" fillId="9" borderId="11" xfId="0" applyFont="1" applyFill="1" applyBorder="1" applyAlignment="1">
      <alignment horizontal="left" vertical="center"/>
    </xf>
    <xf numFmtId="0" fontId="36" fillId="9" borderId="16" xfId="0" applyFont="1" applyFill="1" applyBorder="1" applyAlignment="1">
      <alignment horizontal="left" vertical="center"/>
    </xf>
    <xf numFmtId="0" fontId="51" fillId="0" borderId="0" xfId="0" applyFont="1" applyFill="1" applyAlignment="1">
      <alignment horizontal="left" wrapText="1"/>
    </xf>
    <xf numFmtId="0" fontId="56" fillId="0" borderId="0" xfId="0" applyFont="1" applyAlignment="1">
      <alignment horizontal="left" wrapText="1"/>
    </xf>
    <xf numFmtId="172" fontId="36" fillId="9" borderId="11" xfId="0" applyNumberFormat="1" applyFont="1" applyFill="1" applyBorder="1" applyAlignment="1">
      <alignment horizontal="left" vertical="center"/>
    </xf>
    <xf numFmtId="172" fontId="36" fillId="9" borderId="16" xfId="0" applyNumberFormat="1" applyFont="1" applyFill="1" applyBorder="1" applyAlignment="1">
      <alignment horizontal="left" vertical="center"/>
    </xf>
    <xf numFmtId="168" fontId="36" fillId="9" borderId="11" xfId="0" applyNumberFormat="1" applyFont="1" applyFill="1" applyBorder="1" applyAlignment="1">
      <alignment horizontal="left" vertical="center"/>
    </xf>
    <xf numFmtId="168" fontId="36" fillId="9" borderId="16" xfId="0" applyNumberFormat="1" applyFont="1" applyFill="1" applyBorder="1" applyAlignment="1">
      <alignment horizontal="left" vertical="center"/>
    </xf>
    <xf numFmtId="0" fontId="12" fillId="0" borderId="0" xfId="0" applyFont="1" applyAlignment="1">
      <alignment horizontal="left" vertical="center" wrapText="1"/>
    </xf>
    <xf numFmtId="0" fontId="35" fillId="0" borderId="0" xfId="0" applyFont="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 fillId="8" borderId="0" xfId="0" applyFont="1" applyFill="1" applyBorder="1" applyAlignment="1">
      <alignment horizontal="left" vertical="center" wrapText="1"/>
    </xf>
    <xf numFmtId="0" fontId="56" fillId="0" borderId="0" xfId="0" applyFont="1" applyAlignment="1">
      <alignment vertical="center"/>
    </xf>
    <xf numFmtId="0" fontId="0" fillId="0" borderId="0" xfId="0" applyAlignment="1">
      <alignment wrapText="1"/>
    </xf>
    <xf numFmtId="0" fontId="5" fillId="0" borderId="43" xfId="0" applyFont="1" applyBorder="1" applyAlignment="1">
      <alignment vertical="center" wrapText="1"/>
    </xf>
    <xf numFmtId="0" fontId="0" fillId="0" borderId="44" xfId="0" applyBorder="1" applyAlignment="1">
      <alignment vertical="center" wrapText="1"/>
    </xf>
    <xf numFmtId="0" fontId="0" fillId="0" borderId="54" xfId="0" applyBorder="1" applyAlignment="1">
      <alignment vertical="center" wrapText="1"/>
    </xf>
    <xf numFmtId="0" fontId="2" fillId="0" borderId="0" xfId="0" applyFont="1" applyBorder="1" applyAlignment="1">
      <alignment wrapText="1"/>
    </xf>
    <xf numFmtId="0" fontId="56" fillId="0" borderId="0" xfId="0" applyFont="1" applyAlignment="1">
      <alignment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Fill="1" applyBorder="1" applyAlignment="1">
      <alignment vertical="center" wrapText="1"/>
    </xf>
    <xf numFmtId="0" fontId="37"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18" fillId="0" borderId="13" xfId="0" applyFont="1" applyBorder="1" applyAlignment="1">
      <alignment horizontal="left" vertical="center" wrapText="1"/>
    </xf>
    <xf numFmtId="0" fontId="18" fillId="0" borderId="61" xfId="0" applyFont="1" applyBorder="1" applyAlignment="1">
      <alignment horizontal="left" vertical="center" wrapText="1"/>
    </xf>
    <xf numFmtId="0" fontId="11" fillId="0" borderId="0" xfId="0" applyFont="1" applyBorder="1" applyAlignment="1">
      <alignment horizontal="left" vertical="center" wrapText="1"/>
    </xf>
    <xf numFmtId="0" fontId="6" fillId="0" borderId="0" xfId="0" applyFont="1" applyBorder="1" applyAlignment="1">
      <alignment wrapText="1"/>
    </xf>
    <xf numFmtId="0" fontId="0" fillId="0" borderId="7" xfId="0" applyBorder="1" applyAlignment="1">
      <alignment wrapText="1"/>
    </xf>
    <xf numFmtId="0" fontId="6" fillId="4" borderId="13" xfId="0" applyFont="1" applyFill="1" applyBorder="1" applyAlignment="1">
      <alignment wrapText="1"/>
    </xf>
    <xf numFmtId="0" fontId="0" fillId="0" borderId="13" xfId="0" applyBorder="1" applyAlignment="1">
      <alignment wrapText="1"/>
    </xf>
    <xf numFmtId="0" fontId="0" fillId="0" borderId="61" xfId="0" applyBorder="1" applyAlignment="1">
      <alignment wrapText="1"/>
    </xf>
    <xf numFmtId="0" fontId="58" fillId="0" borderId="0" xfId="0" applyFont="1" applyFill="1" applyBorder="1" applyAlignment="1">
      <alignment horizontal="left" vertical="center" wrapText="1"/>
    </xf>
    <xf numFmtId="0" fontId="13" fillId="0" borderId="0" xfId="0" applyFont="1" applyFill="1" applyBorder="1" applyAlignment="1">
      <alignment horizontal="left"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7" fillId="0" borderId="0" xfId="0" applyFont="1" applyFill="1" applyAlignment="1">
      <alignment horizontal="left" wrapText="1"/>
    </xf>
    <xf numFmtId="0" fontId="3" fillId="8" borderId="11" xfId="0" applyFont="1" applyFill="1" applyBorder="1" applyAlignment="1">
      <alignment horizontal="left" vertical="center"/>
    </xf>
    <xf numFmtId="0" fontId="3" fillId="8" borderId="16" xfId="0" applyFont="1" applyFill="1" applyBorder="1" applyAlignment="1">
      <alignment horizontal="left" vertical="center"/>
    </xf>
    <xf numFmtId="0" fontId="6" fillId="0" borderId="43" xfId="0" applyFont="1" applyBorder="1" applyAlignment="1">
      <alignment vertical="center" wrapText="1"/>
    </xf>
    <xf numFmtId="0" fontId="7" fillId="0" borderId="0" xfId="0" applyFont="1" applyFill="1" applyAlignment="1">
      <alignment horizontal="left"/>
    </xf>
    <xf numFmtId="0" fontId="22" fillId="0" borderId="0" xfId="0" applyFont="1" applyFill="1" applyAlignment="1">
      <alignment horizontal="left"/>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0" fillId="0" borderId="0" xfId="0" applyAlignment="1">
      <alignment horizontal="left" wrapText="1"/>
    </xf>
    <xf numFmtId="0" fontId="60" fillId="0" borderId="9" xfId="0" applyFont="1" applyFill="1" applyBorder="1" applyAlignment="1">
      <alignment horizontal="left" vertical="center" wrapText="1"/>
    </xf>
    <xf numFmtId="0" fontId="56" fillId="0" borderId="9" xfId="0" applyFont="1" applyBorder="1" applyAlignment="1">
      <alignment wrapText="1"/>
    </xf>
    <xf numFmtId="0" fontId="61" fillId="0" borderId="13" xfId="0" applyFont="1" applyBorder="1" applyAlignment="1">
      <alignment vertical="center" wrapText="1"/>
    </xf>
    <xf numFmtId="0" fontId="56" fillId="0" borderId="13" xfId="0" applyFont="1" applyBorder="1" applyAlignment="1">
      <alignment wrapText="1"/>
    </xf>
    <xf numFmtId="0" fontId="56" fillId="0" borderId="61" xfId="0" applyFont="1" applyBorder="1" applyAlignment="1">
      <alignment wrapText="1"/>
    </xf>
    <xf numFmtId="0" fontId="61" fillId="0" borderId="0" xfId="0" applyFont="1" applyBorder="1" applyAlignment="1">
      <alignment vertical="center" wrapText="1"/>
    </xf>
    <xf numFmtId="0" fontId="56" fillId="0" borderId="62" xfId="0" applyFont="1" applyBorder="1" applyAlignment="1">
      <alignment vertical="center" wrapText="1"/>
    </xf>
    <xf numFmtId="0" fontId="56" fillId="0" borderId="7" xfId="0" applyFont="1" applyBorder="1" applyAlignment="1">
      <alignment wrapText="1"/>
    </xf>
    <xf numFmtId="0" fontId="5" fillId="0" borderId="13" xfId="0" applyFont="1" applyFill="1" applyBorder="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99CCFF"/>
      <color rgb="FFFFFF99"/>
      <color rgb="FFCCFFCC"/>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902970</xdr:colOff>
      <xdr:row>9</xdr:row>
      <xdr:rowOff>169545</xdr:rowOff>
    </xdr:to>
    <xdr:pic>
      <xdr:nvPicPr>
        <xdr:cNvPr id="8" name="Picture 7" descr="Marque de Limestone District School Board">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257300"/>
          <a:ext cx="902970" cy="912495"/>
        </a:xfrm>
        <a:prstGeom prst="rect">
          <a:avLst/>
        </a:prstGeom>
      </xdr:spPr>
    </xdr:pic>
    <xdr:clientData/>
  </xdr:twoCellAnchor>
  <xdr:twoCellAnchor editAs="oneCell">
    <xdr:from>
      <xdr:col>1</xdr:col>
      <xdr:colOff>45720</xdr:colOff>
      <xdr:row>10</xdr:row>
      <xdr:rowOff>175260</xdr:rowOff>
    </xdr:from>
    <xdr:to>
      <xdr:col>1</xdr:col>
      <xdr:colOff>845820</xdr:colOff>
      <xdr:row>15</xdr:row>
      <xdr:rowOff>157257</xdr:rowOff>
    </xdr:to>
    <xdr:pic>
      <xdr:nvPicPr>
        <xdr:cNvPr id="9" name="Picture 8" descr="Marque d'Algonquin and Lakeshore Catholic District School Board">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 y="2356485"/>
          <a:ext cx="800100" cy="9249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1615440</xdr:colOff>
      <xdr:row>33</xdr:row>
      <xdr:rowOff>161925</xdr:rowOff>
    </xdr:from>
    <xdr:ext cx="386715" cy="411480"/>
    <xdr:pic>
      <xdr:nvPicPr>
        <xdr:cNvPr id="2" name="Picture 1" descr="Marque de Limestone District School Board">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4990" y="6257925"/>
          <a:ext cx="386715" cy="411480"/>
        </a:xfrm>
        <a:prstGeom prst="rect">
          <a:avLst/>
        </a:prstGeom>
      </xdr:spPr>
    </xdr:pic>
    <xdr:clientData/>
  </xdr:oneCellAnchor>
  <xdr:oneCellAnchor>
    <xdr:from>
      <xdr:col>3</xdr:col>
      <xdr:colOff>472440</xdr:colOff>
      <xdr:row>37</xdr:row>
      <xdr:rowOff>15240</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240" y="6873240"/>
          <a:ext cx="322310" cy="38862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299085</xdr:colOff>
      <xdr:row>32</xdr:row>
      <xdr:rowOff>188595</xdr:rowOff>
    </xdr:from>
    <xdr:ext cx="377190" cy="411480"/>
    <xdr:pic>
      <xdr:nvPicPr>
        <xdr:cNvPr id="2" name="Picture 1" descr="Marque de Limestone District School Board">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6094095"/>
          <a:ext cx="377190" cy="411480"/>
        </a:xfrm>
        <a:prstGeom prst="rect">
          <a:avLst/>
        </a:prstGeom>
      </xdr:spPr>
    </xdr:pic>
    <xdr:clientData/>
  </xdr:oneCellAnchor>
  <xdr:oneCellAnchor>
    <xdr:from>
      <xdr:col>3</xdr:col>
      <xdr:colOff>1270635</xdr:colOff>
      <xdr:row>36</xdr:row>
      <xdr:rowOff>45720</xdr:rowOff>
    </xdr:from>
    <xdr:ext cx="322310" cy="379095"/>
    <xdr:pic>
      <xdr:nvPicPr>
        <xdr:cNvPr id="3" name="Picture 2" descr="Marque d'Algonquin and Lakeshore Catholic District School Board">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2210" y="6713220"/>
          <a:ext cx="322310" cy="37909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1804035</xdr:colOff>
      <xdr:row>35</xdr:row>
      <xdr:rowOff>219075</xdr:rowOff>
    </xdr:from>
    <xdr:ext cx="396240" cy="411480"/>
    <xdr:pic>
      <xdr:nvPicPr>
        <xdr:cNvPr id="2" name="Picture 1" descr="Marque de Limestone District School Board">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610" y="6858000"/>
          <a:ext cx="396240" cy="411480"/>
        </a:xfrm>
        <a:prstGeom prst="rect">
          <a:avLst/>
        </a:prstGeom>
      </xdr:spPr>
    </xdr:pic>
    <xdr:clientData/>
  </xdr:oneCellAnchor>
  <xdr:oneCellAnchor>
    <xdr:from>
      <xdr:col>4</xdr:col>
      <xdr:colOff>51435</xdr:colOff>
      <xdr:row>38</xdr:row>
      <xdr:rowOff>47625</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9835" y="7286625"/>
          <a:ext cx="322310" cy="38862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1804035</xdr:colOff>
      <xdr:row>55</xdr:row>
      <xdr:rowOff>219075</xdr:rowOff>
    </xdr:from>
    <xdr:ext cx="396240" cy="411480"/>
    <xdr:pic>
      <xdr:nvPicPr>
        <xdr:cNvPr id="2" name="Picture 1" descr="Marque de Limestone District School Board">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610" y="10668000"/>
          <a:ext cx="396240" cy="411480"/>
        </a:xfrm>
        <a:prstGeom prst="rect">
          <a:avLst/>
        </a:prstGeom>
      </xdr:spPr>
    </xdr:pic>
    <xdr:clientData/>
  </xdr:oneCellAnchor>
  <xdr:oneCellAnchor>
    <xdr:from>
      <xdr:col>3</xdr:col>
      <xdr:colOff>889635</xdr:colOff>
      <xdr:row>58</xdr:row>
      <xdr:rowOff>171450</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2210" y="11220450"/>
          <a:ext cx="322310" cy="3886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2</xdr:col>
      <xdr:colOff>396240</xdr:colOff>
      <xdr:row>39</xdr:row>
      <xdr:rowOff>30480</xdr:rowOff>
    </xdr:to>
    <xdr:pic>
      <xdr:nvPicPr>
        <xdr:cNvPr id="2" name="Picture 1" descr="Marque de Limestone District School Board">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5905500"/>
          <a:ext cx="396240" cy="396240"/>
        </a:xfrm>
        <a:prstGeom prst="rect">
          <a:avLst/>
        </a:prstGeom>
      </xdr:spPr>
    </xdr:pic>
    <xdr:clientData/>
  </xdr:twoCellAnchor>
  <xdr:twoCellAnchor editAs="oneCell">
    <xdr:from>
      <xdr:col>2</xdr:col>
      <xdr:colOff>38100</xdr:colOff>
      <xdr:row>39</xdr:row>
      <xdr:rowOff>175260</xdr:rowOff>
    </xdr:from>
    <xdr:to>
      <xdr:col>2</xdr:col>
      <xdr:colOff>360410</xdr:colOff>
      <xdr:row>42</xdr:row>
      <xdr:rowOff>7620</xdr:rowOff>
    </xdr:to>
    <xdr:pic>
      <xdr:nvPicPr>
        <xdr:cNvPr id="3" name="Picture 2" descr="Marque d'Algonquin and Lakeshore Catholic District School Board">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6446520"/>
          <a:ext cx="322310" cy="37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31</xdr:row>
      <xdr:rowOff>179070</xdr:rowOff>
    </xdr:from>
    <xdr:to>
      <xdr:col>2</xdr:col>
      <xdr:colOff>6339840</xdr:colOff>
      <xdr:row>33</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297180" y="5330190"/>
          <a:ext cx="6225540" cy="201930"/>
        </a:xfrm>
        <a:prstGeom prst="rect">
          <a:avLst/>
        </a:prstGeom>
        <a:solidFill>
          <a:sysClr val="window" lastClr="FFFFFF"/>
        </a:solidFill>
        <a:ln w="3175">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r>
            <a:rPr lang="en-US" sz="800" i="1">
              <a:latin typeface="Arial" pitchFamily="34" charset="0"/>
              <a:cs typeface="Arial" pitchFamily="34" charset="0"/>
            </a:rPr>
            <a:t>Les</a:t>
          </a:r>
          <a:r>
            <a:rPr lang="en-US" sz="800" i="1" baseline="0">
              <a:latin typeface="Arial" pitchFamily="34" charset="0"/>
              <a:cs typeface="Arial" pitchFamily="34" charset="0"/>
            </a:rPr>
            <a:t> champs se calculent en fonction de la superficie en acres de votre conseil.</a:t>
          </a:r>
          <a:endParaRPr lang="en-US" sz="800" i="1">
            <a:latin typeface="Arial" pitchFamily="34" charset="0"/>
            <a:cs typeface="Arial" pitchFamily="34" charset="0"/>
          </a:endParaRPr>
        </a:p>
      </xdr:txBody>
    </xdr:sp>
    <xdr:clientData/>
  </xdr:twoCellAnchor>
  <xdr:twoCellAnchor>
    <xdr:from>
      <xdr:col>2</xdr:col>
      <xdr:colOff>114300</xdr:colOff>
      <xdr:row>19</xdr:row>
      <xdr:rowOff>19050</xdr:rowOff>
    </xdr:from>
    <xdr:to>
      <xdr:col>2</xdr:col>
      <xdr:colOff>6339840</xdr:colOff>
      <xdr:row>19</xdr:row>
      <xdr:rowOff>348616</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297180" y="2899410"/>
          <a:ext cx="6225540" cy="329566"/>
        </a:xfrm>
        <a:prstGeom prst="rect">
          <a:avLst/>
        </a:prstGeom>
        <a:solidFill>
          <a:sysClr val="window" lastClr="FFFFFF"/>
        </a:solidFill>
        <a:ln w="3175">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r>
            <a:rPr lang="en-US" sz="800" i="1">
              <a:latin typeface="Arial" pitchFamily="34" charset="0"/>
              <a:cs typeface="Arial" pitchFamily="34" charset="0"/>
            </a:rPr>
            <a:t>Superficie moyenne en pieds carrés des types de locaux disponibles</a:t>
          </a:r>
          <a:r>
            <a:rPr lang="en-US" sz="800" i="1" baseline="0">
              <a:latin typeface="Arial" pitchFamily="34" charset="0"/>
              <a:cs typeface="Arial" pitchFamily="34" charset="0"/>
            </a:rPr>
            <a:t> sélectionnés par votre conseil. Vous pouvez modifier la description ou ajouter des types de locaux au besoin.</a:t>
          </a:r>
          <a:endParaRPr lang="en-US" sz="800" i="1">
            <a:latin typeface="Arial" pitchFamily="34" charset="0"/>
            <a:cs typeface="Arial" pitchFamily="34" charset="0"/>
          </a:endParaRPr>
        </a:p>
      </xdr:txBody>
    </xdr:sp>
    <xdr:clientData/>
  </xdr:twoCellAnchor>
  <xdr:twoCellAnchor editAs="oneCell">
    <xdr:from>
      <xdr:col>2</xdr:col>
      <xdr:colOff>1657350</xdr:colOff>
      <xdr:row>43</xdr:row>
      <xdr:rowOff>161925</xdr:rowOff>
    </xdr:from>
    <xdr:to>
      <xdr:col>2</xdr:col>
      <xdr:colOff>2044065</xdr:colOff>
      <xdr:row>46</xdr:row>
      <xdr:rowOff>9525</xdr:rowOff>
    </xdr:to>
    <xdr:pic>
      <xdr:nvPicPr>
        <xdr:cNvPr id="4" name="Picture 3" descr="Marque de Limestone District School Board">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8325" y="8810625"/>
          <a:ext cx="386715" cy="419100"/>
        </a:xfrm>
        <a:prstGeom prst="rect">
          <a:avLst/>
        </a:prstGeom>
      </xdr:spPr>
    </xdr:pic>
    <xdr:clientData/>
  </xdr:twoCellAnchor>
  <xdr:twoCellAnchor editAs="oneCell">
    <xdr:from>
      <xdr:col>2</xdr:col>
      <xdr:colOff>2737485</xdr:colOff>
      <xdr:row>47</xdr:row>
      <xdr:rowOff>3810</xdr:rowOff>
    </xdr:from>
    <xdr:to>
      <xdr:col>2</xdr:col>
      <xdr:colOff>3059795</xdr:colOff>
      <xdr:row>49</xdr:row>
      <xdr:rowOff>11430</xdr:rowOff>
    </xdr:to>
    <xdr:pic>
      <xdr:nvPicPr>
        <xdr:cNvPr id="5" name="Picture 4" descr="Marque d'Algonquin and Lakeshore Catholic District School Board">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8460" y="9414510"/>
          <a:ext cx="322310" cy="388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68580</xdr:colOff>
      <xdr:row>29</xdr:row>
      <xdr:rowOff>0</xdr:rowOff>
    </xdr:from>
    <xdr:to>
      <xdr:col>4</xdr:col>
      <xdr:colOff>445770</xdr:colOff>
      <xdr:row>31</xdr:row>
      <xdr:rowOff>30480</xdr:rowOff>
    </xdr:to>
    <xdr:pic>
      <xdr:nvPicPr>
        <xdr:cNvPr id="4" name="Picture 3" descr="Marque de Limestone District School Board">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180" y="4629150"/>
          <a:ext cx="377190" cy="411480"/>
        </a:xfrm>
        <a:prstGeom prst="rect">
          <a:avLst/>
        </a:prstGeom>
      </xdr:spPr>
    </xdr:pic>
    <xdr:clientData/>
  </xdr:twoCellAnchor>
  <xdr:twoCellAnchor editAs="oneCell">
    <xdr:from>
      <xdr:col>6</xdr:col>
      <xdr:colOff>87630</xdr:colOff>
      <xdr:row>32</xdr:row>
      <xdr:rowOff>11430</xdr:rowOff>
    </xdr:from>
    <xdr:to>
      <xdr:col>6</xdr:col>
      <xdr:colOff>409940</xdr:colOff>
      <xdr:row>34</xdr:row>
      <xdr:rowOff>9525</xdr:rowOff>
    </xdr:to>
    <xdr:pic>
      <xdr:nvPicPr>
        <xdr:cNvPr id="5" name="Picture 4" descr="Marque d'Algonquin and Lakeshore Catholic District School Board">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430" y="5212080"/>
          <a:ext cx="322310" cy="379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89535</xdr:colOff>
      <xdr:row>43</xdr:row>
      <xdr:rowOff>180975</xdr:rowOff>
    </xdr:from>
    <xdr:to>
      <xdr:col>3</xdr:col>
      <xdr:colOff>485775</xdr:colOff>
      <xdr:row>46</xdr:row>
      <xdr:rowOff>20955</xdr:rowOff>
    </xdr:to>
    <xdr:pic>
      <xdr:nvPicPr>
        <xdr:cNvPr id="3" name="Picture 2" descr="Marque de Limestone District School Board">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1210" y="8763000"/>
          <a:ext cx="396240" cy="411480"/>
        </a:xfrm>
        <a:prstGeom prst="rect">
          <a:avLst/>
        </a:prstGeom>
      </xdr:spPr>
    </xdr:pic>
    <xdr:clientData/>
  </xdr:twoCellAnchor>
  <xdr:twoCellAnchor editAs="oneCell">
    <xdr:from>
      <xdr:col>4</xdr:col>
      <xdr:colOff>432435</xdr:colOff>
      <xdr:row>46</xdr:row>
      <xdr:rowOff>24765</xdr:rowOff>
    </xdr:from>
    <xdr:to>
      <xdr:col>5</xdr:col>
      <xdr:colOff>145145</xdr:colOff>
      <xdr:row>48</xdr:row>
      <xdr:rowOff>175260</xdr:rowOff>
    </xdr:to>
    <xdr:pic>
      <xdr:nvPicPr>
        <xdr:cNvPr id="4" name="Picture 3" descr="Marque d'Algonquin and Lakeshore Catholic District School Board">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3710" y="9178290"/>
          <a:ext cx="322310" cy="3886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175260</xdr:colOff>
      <xdr:row>32</xdr:row>
      <xdr:rowOff>152400</xdr:rowOff>
    </xdr:from>
    <xdr:ext cx="396240" cy="419100"/>
    <xdr:pic>
      <xdr:nvPicPr>
        <xdr:cNvPr id="2" name="Picture 1" descr="Marque de Limestone District School Board">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3660" y="6057900"/>
          <a:ext cx="396240" cy="419100"/>
        </a:xfrm>
        <a:prstGeom prst="rect">
          <a:avLst/>
        </a:prstGeom>
      </xdr:spPr>
    </xdr:pic>
    <xdr:clientData/>
  </xdr:oneCellAnchor>
  <xdr:oneCellAnchor>
    <xdr:from>
      <xdr:col>6</xdr:col>
      <xdr:colOff>51435</xdr:colOff>
      <xdr:row>36</xdr:row>
      <xdr:rowOff>1905</xdr:rowOff>
    </xdr:from>
    <xdr:ext cx="322310" cy="381000"/>
    <xdr:pic>
      <xdr:nvPicPr>
        <xdr:cNvPr id="3" name="Picture 2" descr="Marque d'Algonquin and Lakeshore Catholic District School Board">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9035" y="6669405"/>
          <a:ext cx="322310" cy="381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434340</xdr:colOff>
      <xdr:row>47</xdr:row>
      <xdr:rowOff>180975</xdr:rowOff>
    </xdr:from>
    <xdr:ext cx="396240" cy="411480"/>
    <xdr:pic>
      <xdr:nvPicPr>
        <xdr:cNvPr id="2" name="Picture 1" descr="Marque de Limestone District School Board">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3140" y="8943975"/>
          <a:ext cx="396240" cy="411480"/>
        </a:xfrm>
        <a:prstGeom prst="rect">
          <a:avLst/>
        </a:prstGeom>
      </xdr:spPr>
    </xdr:pic>
    <xdr:clientData/>
  </xdr:oneCellAnchor>
  <xdr:oneCellAnchor>
    <xdr:from>
      <xdr:col>3</xdr:col>
      <xdr:colOff>1367790</xdr:colOff>
      <xdr:row>51</xdr:row>
      <xdr:rowOff>1905</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4590" y="9526905"/>
          <a:ext cx="322310" cy="3886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283845</xdr:colOff>
      <xdr:row>52</xdr:row>
      <xdr:rowOff>152400</xdr:rowOff>
    </xdr:from>
    <xdr:ext cx="396240" cy="419100"/>
    <xdr:pic>
      <xdr:nvPicPr>
        <xdr:cNvPr id="2" name="Picture 1" descr="Marque de Limestone District School Board">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2245" y="9867900"/>
          <a:ext cx="396240" cy="419100"/>
        </a:xfrm>
        <a:prstGeom prst="rect">
          <a:avLst/>
        </a:prstGeom>
      </xdr:spPr>
    </xdr:pic>
    <xdr:clientData/>
  </xdr:oneCellAnchor>
  <xdr:oneCellAnchor>
    <xdr:from>
      <xdr:col>4</xdr:col>
      <xdr:colOff>1236345</xdr:colOff>
      <xdr:row>56</xdr:row>
      <xdr:rowOff>1905</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6095" y="10479405"/>
          <a:ext cx="322310" cy="38862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1562100</xdr:colOff>
      <xdr:row>50</xdr:row>
      <xdr:rowOff>123825</xdr:rowOff>
    </xdr:from>
    <xdr:ext cx="396240" cy="411480"/>
    <xdr:pic>
      <xdr:nvPicPr>
        <xdr:cNvPr id="2" name="Picture 1" descr="Marque de Limestone District School Board">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9458325"/>
          <a:ext cx="396240" cy="411480"/>
        </a:xfrm>
        <a:prstGeom prst="rect">
          <a:avLst/>
        </a:prstGeom>
      </xdr:spPr>
    </xdr:pic>
    <xdr:clientData/>
  </xdr:oneCellAnchor>
  <xdr:oneCellAnchor>
    <xdr:from>
      <xdr:col>2</xdr:col>
      <xdr:colOff>2676525</xdr:colOff>
      <xdr:row>54</xdr:row>
      <xdr:rowOff>20955</xdr:rowOff>
    </xdr:from>
    <xdr:ext cx="322310" cy="388620"/>
    <xdr:pic>
      <xdr:nvPicPr>
        <xdr:cNvPr id="3" name="Picture 2" descr="Marque d'Algonquin and Lakeshore Catholic District School Board">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10117455"/>
          <a:ext cx="322310" cy="3886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Q60"/>
  <sheetViews>
    <sheetView showGridLines="0" tabSelected="1" zoomScaleNormal="100" workbookViewId="0">
      <selection activeCell="B2" sqref="B2:P2"/>
    </sheetView>
  </sheetViews>
  <sheetFormatPr defaultColWidth="9.140625" defaultRowHeight="15" x14ac:dyDescent="0.25"/>
  <cols>
    <col min="1" max="1" width="1.28515625" customWidth="1"/>
    <col min="2" max="2" width="13.5703125" customWidth="1"/>
    <col min="3" max="3" width="9.7109375" customWidth="1"/>
    <col min="4" max="4" width="2.42578125" customWidth="1"/>
    <col min="5" max="5" width="16" bestFit="1" customWidth="1"/>
    <col min="6" max="6" width="12" bestFit="1" customWidth="1"/>
  </cols>
  <sheetData>
    <row r="1" spans="1:16" x14ac:dyDescent="0.25">
      <c r="A1" s="506" t="s">
        <v>249</v>
      </c>
    </row>
    <row r="2" spans="1:16" s="472" customFormat="1" ht="48" customHeight="1" x14ac:dyDescent="0.25">
      <c r="B2" s="510" t="s">
        <v>160</v>
      </c>
      <c r="C2" s="511"/>
      <c r="D2" s="511"/>
      <c r="E2" s="511"/>
      <c r="F2" s="511"/>
      <c r="G2" s="511"/>
      <c r="H2" s="511"/>
      <c r="I2" s="511"/>
      <c r="J2" s="511"/>
      <c r="K2" s="511"/>
      <c r="L2" s="511"/>
      <c r="M2" s="511"/>
      <c r="N2" s="511"/>
      <c r="O2" s="511"/>
      <c r="P2" s="511"/>
    </row>
    <row r="3" spans="1:16" s="472" customFormat="1" ht="21.6" customHeight="1" x14ac:dyDescent="0.25">
      <c r="B3" s="488" t="s">
        <v>159</v>
      </c>
      <c r="C3" s="501"/>
      <c r="D3" s="501"/>
      <c r="E3" s="501"/>
      <c r="F3" s="501"/>
      <c r="G3" s="501"/>
      <c r="H3" s="501"/>
      <c r="I3" s="501"/>
      <c r="J3" s="501"/>
      <c r="K3" s="501"/>
      <c r="L3" s="501"/>
      <c r="M3" s="501"/>
      <c r="N3" s="501"/>
      <c r="O3" s="501"/>
      <c r="P3" s="501"/>
    </row>
    <row r="6" spans="1:16" ht="14.45" customHeight="1" x14ac:dyDescent="0.25">
      <c r="C6" s="148" t="s">
        <v>9</v>
      </c>
    </row>
    <row r="7" spans="1:16" x14ac:dyDescent="0.25">
      <c r="C7" s="489" t="s">
        <v>98</v>
      </c>
    </row>
    <row r="8" spans="1:16" x14ac:dyDescent="0.25">
      <c r="C8" s="489" t="s">
        <v>10</v>
      </c>
    </row>
    <row r="9" spans="1:16" ht="14.45" customHeight="1" x14ac:dyDescent="0.25">
      <c r="C9" s="148" t="s">
        <v>18</v>
      </c>
    </row>
    <row r="10" spans="1:16" ht="14.45" customHeight="1" x14ac:dyDescent="0.25">
      <c r="C10" s="149" t="s">
        <v>11</v>
      </c>
    </row>
    <row r="11" spans="1:16" x14ac:dyDescent="0.25">
      <c r="C11" s="150"/>
    </row>
    <row r="12" spans="1:16" x14ac:dyDescent="0.25">
      <c r="C12" s="148" t="s">
        <v>12</v>
      </c>
    </row>
    <row r="13" spans="1:16" x14ac:dyDescent="0.25">
      <c r="C13" s="489" t="s">
        <v>20</v>
      </c>
    </row>
    <row r="14" spans="1:16" x14ac:dyDescent="0.25">
      <c r="C14" s="489" t="s">
        <v>8</v>
      </c>
    </row>
    <row r="15" spans="1:16" ht="14.45" customHeight="1" x14ac:dyDescent="0.25">
      <c r="C15" s="148" t="s">
        <v>19</v>
      </c>
    </row>
    <row r="16" spans="1:16" ht="14.45" customHeight="1" x14ac:dyDescent="0.25">
      <c r="C16" s="149" t="s">
        <v>13</v>
      </c>
    </row>
    <row r="18" spans="3:12" x14ac:dyDescent="0.25">
      <c r="C18" s="489" t="s">
        <v>237</v>
      </c>
    </row>
    <row r="20" spans="3:12" x14ac:dyDescent="0.25">
      <c r="C20" t="s">
        <v>100</v>
      </c>
      <c r="E20" s="372"/>
      <c r="F20" s="372">
        <v>43152</v>
      </c>
    </row>
    <row r="22" spans="3:12" x14ac:dyDescent="0.25">
      <c r="C22" s="155" t="s">
        <v>99</v>
      </c>
    </row>
    <row r="23" spans="3:12" ht="7.15" customHeight="1" x14ac:dyDescent="0.25"/>
    <row r="24" spans="3:12" x14ac:dyDescent="0.25">
      <c r="C24" s="157" t="s">
        <v>246</v>
      </c>
    </row>
    <row r="25" spans="3:12" x14ac:dyDescent="0.25">
      <c r="C25" s="109" t="s">
        <v>7</v>
      </c>
      <c r="D25" s="154" t="s">
        <v>221</v>
      </c>
    </row>
    <row r="26" spans="3:12" x14ac:dyDescent="0.25">
      <c r="C26" s="109" t="s">
        <v>7</v>
      </c>
      <c r="D26" s="154" t="s">
        <v>104</v>
      </c>
    </row>
    <row r="27" spans="3:12" x14ac:dyDescent="0.25">
      <c r="C27" s="109" t="s">
        <v>7</v>
      </c>
      <c r="D27" s="154" t="s">
        <v>222</v>
      </c>
    </row>
    <row r="28" spans="3:12" x14ac:dyDescent="0.25">
      <c r="C28" s="484" t="s">
        <v>247</v>
      </c>
      <c r="D28" s="485"/>
      <c r="E28" s="485"/>
      <c r="F28" s="485"/>
      <c r="G28" s="485"/>
      <c r="H28" s="485"/>
      <c r="I28" s="485"/>
      <c r="J28" s="485"/>
      <c r="K28" s="485"/>
      <c r="L28" s="485"/>
    </row>
    <row r="29" spans="3:12" x14ac:dyDescent="0.25">
      <c r="C29" s="486" t="s">
        <v>7</v>
      </c>
      <c r="D29" s="487" t="s">
        <v>21</v>
      </c>
      <c r="E29" s="485"/>
      <c r="F29" s="485"/>
      <c r="G29" s="485"/>
      <c r="H29" s="485"/>
      <c r="I29" s="485"/>
      <c r="J29" s="485"/>
      <c r="K29" s="485"/>
      <c r="L29" s="485"/>
    </row>
    <row r="30" spans="3:12" x14ac:dyDescent="0.25">
      <c r="C30" s="486" t="s">
        <v>7</v>
      </c>
      <c r="D30" s="487" t="s">
        <v>105</v>
      </c>
      <c r="E30" s="485"/>
      <c r="F30" s="485"/>
      <c r="G30" s="485"/>
      <c r="H30" s="485"/>
      <c r="I30" s="485"/>
      <c r="J30" s="485"/>
      <c r="K30" s="485"/>
      <c r="L30" s="485"/>
    </row>
    <row r="31" spans="3:12" x14ac:dyDescent="0.25">
      <c r="C31" s="486" t="s">
        <v>7</v>
      </c>
      <c r="D31" s="487" t="s">
        <v>223</v>
      </c>
      <c r="E31" s="485"/>
      <c r="F31" s="485"/>
      <c r="G31" s="485"/>
      <c r="H31" s="485"/>
      <c r="I31" s="485"/>
      <c r="J31" s="485"/>
      <c r="K31" s="485"/>
      <c r="L31" s="485"/>
    </row>
    <row r="32" spans="3:12" x14ac:dyDescent="0.25">
      <c r="C32" s="484" t="s">
        <v>248</v>
      </c>
      <c r="D32" s="485"/>
      <c r="E32" s="485"/>
      <c r="F32" s="485"/>
      <c r="G32" s="485"/>
      <c r="H32" s="485"/>
      <c r="I32" s="485"/>
      <c r="J32" s="485"/>
      <c r="K32" s="485"/>
      <c r="L32" s="485"/>
    </row>
    <row r="33" spans="3:17" x14ac:dyDescent="0.25">
      <c r="C33" s="486" t="s">
        <v>7</v>
      </c>
      <c r="D33" s="487" t="s">
        <v>177</v>
      </c>
      <c r="E33" s="485"/>
      <c r="F33" s="485"/>
      <c r="G33" s="485"/>
      <c r="H33" s="485"/>
      <c r="I33" s="485"/>
      <c r="J33" s="485"/>
      <c r="K33" s="485"/>
      <c r="L33" s="485"/>
    </row>
    <row r="34" spans="3:17" x14ac:dyDescent="0.25">
      <c r="C34" s="486" t="s">
        <v>7</v>
      </c>
      <c r="D34" s="487" t="s">
        <v>106</v>
      </c>
      <c r="E34" s="485"/>
      <c r="F34" s="485"/>
      <c r="G34" s="485"/>
      <c r="H34" s="485"/>
      <c r="I34" s="485"/>
      <c r="J34" s="485"/>
      <c r="K34" s="485"/>
      <c r="L34" s="485"/>
    </row>
    <row r="35" spans="3:17" x14ac:dyDescent="0.25">
      <c r="C35" s="486" t="s">
        <v>7</v>
      </c>
      <c r="D35" s="487" t="s">
        <v>107</v>
      </c>
      <c r="E35" s="485"/>
      <c r="F35" s="485"/>
      <c r="G35" s="485"/>
      <c r="H35" s="485"/>
      <c r="I35" s="485"/>
      <c r="J35" s="485"/>
      <c r="K35" s="485"/>
      <c r="L35" s="485"/>
    </row>
    <row r="36" spans="3:17" x14ac:dyDescent="0.25">
      <c r="C36" s="109"/>
      <c r="D36" s="154"/>
    </row>
    <row r="37" spans="3:17" s="472" customFormat="1" ht="38.450000000000003" customHeight="1" x14ac:dyDescent="0.25">
      <c r="C37" s="507" t="s">
        <v>176</v>
      </c>
      <c r="D37" s="508"/>
      <c r="E37" s="508"/>
      <c r="F37" s="508"/>
      <c r="G37" s="508"/>
      <c r="H37" s="508"/>
      <c r="I37" s="508"/>
      <c r="J37" s="508"/>
      <c r="K37" s="508"/>
      <c r="L37" s="508"/>
      <c r="M37" s="509"/>
    </row>
    <row r="39" spans="3:17" x14ac:dyDescent="0.25">
      <c r="C39" s="156" t="s">
        <v>22</v>
      </c>
    </row>
    <row r="40" spans="3:17" ht="6.6" customHeight="1" x14ac:dyDescent="0.25"/>
    <row r="41" spans="3:17" s="102" customFormat="1" x14ac:dyDescent="0.25">
      <c r="C41" s="109" t="s">
        <v>7</v>
      </c>
      <c r="D41" s="487" t="s">
        <v>224</v>
      </c>
      <c r="E41" s="487"/>
      <c r="F41" s="490"/>
      <c r="G41" s="490"/>
      <c r="H41" s="490"/>
      <c r="I41" s="490"/>
      <c r="J41" s="490"/>
      <c r="K41" s="490"/>
      <c r="L41" s="490"/>
      <c r="M41" s="490"/>
      <c r="N41" s="490"/>
      <c r="O41" s="490"/>
      <c r="P41" s="490"/>
      <c r="Q41" s="490"/>
    </row>
    <row r="42" spans="3:17" s="102" customFormat="1" x14ac:dyDescent="0.25">
      <c r="C42" s="109" t="s">
        <v>7</v>
      </c>
      <c r="D42" s="487" t="s">
        <v>178</v>
      </c>
      <c r="E42" s="487"/>
      <c r="F42" s="490"/>
      <c r="G42" s="490"/>
      <c r="H42" s="490"/>
      <c r="I42" s="490"/>
      <c r="J42" s="490"/>
      <c r="K42" s="490"/>
      <c r="L42" s="490"/>
      <c r="M42" s="490"/>
      <c r="N42" s="490"/>
      <c r="O42" s="490"/>
      <c r="P42" s="490"/>
      <c r="Q42" s="490"/>
    </row>
    <row r="43" spans="3:17" s="102" customFormat="1" x14ac:dyDescent="0.25">
      <c r="C43" s="109" t="s">
        <v>7</v>
      </c>
      <c r="D43" s="487" t="s">
        <v>101</v>
      </c>
      <c r="E43" s="487"/>
      <c r="F43" s="490"/>
      <c r="G43" s="490"/>
      <c r="H43" s="490"/>
      <c r="I43" s="490"/>
      <c r="J43" s="490"/>
      <c r="K43" s="490"/>
      <c r="L43" s="490"/>
      <c r="M43" s="490"/>
      <c r="N43" s="490"/>
      <c r="O43" s="490"/>
      <c r="P43" s="490"/>
      <c r="Q43" s="490"/>
    </row>
    <row r="44" spans="3:17" s="102" customFormat="1" x14ac:dyDescent="0.25">
      <c r="C44" s="109" t="s">
        <v>7</v>
      </c>
      <c r="D44" s="487" t="s">
        <v>108</v>
      </c>
      <c r="E44" s="487"/>
      <c r="F44" s="490"/>
      <c r="G44" s="490"/>
      <c r="H44" s="490"/>
      <c r="I44" s="490"/>
      <c r="J44" s="490"/>
      <c r="K44" s="490"/>
      <c r="L44" s="490"/>
      <c r="M44" s="490"/>
      <c r="N44" s="490"/>
      <c r="O44" s="490"/>
      <c r="P44" s="490"/>
      <c r="Q44" s="490"/>
    </row>
    <row r="45" spans="3:17" s="102" customFormat="1" x14ac:dyDescent="0.25">
      <c r="C45" s="109" t="s">
        <v>7</v>
      </c>
      <c r="D45" s="487" t="s">
        <v>179</v>
      </c>
      <c r="E45" s="487"/>
      <c r="F45" s="490"/>
      <c r="G45" s="490"/>
      <c r="H45" s="490"/>
      <c r="I45" s="490"/>
      <c r="J45" s="490"/>
      <c r="K45" s="490"/>
      <c r="L45" s="490"/>
      <c r="M45" s="490"/>
      <c r="N45" s="490"/>
      <c r="O45" s="490"/>
      <c r="P45" s="490"/>
      <c r="Q45" s="490"/>
    </row>
    <row r="46" spans="3:17" x14ac:dyDescent="0.25">
      <c r="D46" s="485"/>
      <c r="E46" s="485"/>
      <c r="F46" s="485"/>
      <c r="G46" s="485"/>
      <c r="H46" s="485"/>
      <c r="I46" s="485"/>
      <c r="J46" s="485"/>
      <c r="K46" s="485"/>
      <c r="L46" s="485"/>
      <c r="M46" s="485"/>
      <c r="N46" s="485"/>
      <c r="O46" s="485"/>
      <c r="P46" s="485"/>
      <c r="Q46" s="485"/>
    </row>
    <row r="47" spans="3:17" x14ac:dyDescent="0.25">
      <c r="C47" s="156" t="s">
        <v>225</v>
      </c>
      <c r="D47" s="485"/>
      <c r="E47" s="485"/>
      <c r="F47" s="485"/>
      <c r="G47" s="485"/>
      <c r="H47" s="485"/>
      <c r="I47" s="485"/>
      <c r="J47" s="485"/>
      <c r="K47" s="485"/>
      <c r="L47" s="485"/>
      <c r="M47" s="485"/>
      <c r="N47" s="485"/>
      <c r="O47" s="485"/>
      <c r="P47" s="485"/>
      <c r="Q47" s="485"/>
    </row>
    <row r="48" spans="3:17" ht="6" customHeight="1" x14ac:dyDescent="0.25">
      <c r="D48" s="485"/>
      <c r="E48" s="485"/>
      <c r="F48" s="485"/>
      <c r="G48" s="485"/>
      <c r="H48" s="485"/>
      <c r="I48" s="485"/>
      <c r="J48" s="485"/>
      <c r="K48" s="485"/>
      <c r="L48" s="485"/>
      <c r="M48" s="485"/>
      <c r="N48" s="485"/>
      <c r="O48" s="485"/>
      <c r="P48" s="485"/>
      <c r="Q48" s="485"/>
    </row>
    <row r="49" spans="3:17" s="102" customFormat="1" ht="29.25" customHeight="1" x14ac:dyDescent="0.25">
      <c r="C49" s="463" t="s">
        <v>7</v>
      </c>
      <c r="D49" s="512" t="s">
        <v>180</v>
      </c>
      <c r="E49" s="513"/>
      <c r="F49" s="513"/>
      <c r="G49" s="513"/>
      <c r="H49" s="513"/>
      <c r="I49" s="513"/>
      <c r="J49" s="513"/>
      <c r="K49" s="513"/>
      <c r="L49" s="513"/>
      <c r="M49" s="513"/>
      <c r="N49" s="513"/>
      <c r="O49" s="513"/>
      <c r="P49" s="513"/>
      <c r="Q49" s="513"/>
    </row>
    <row r="50" spans="3:17" s="102" customFormat="1" x14ac:dyDescent="0.25">
      <c r="C50" s="109" t="s">
        <v>7</v>
      </c>
      <c r="D50" s="487" t="s">
        <v>109</v>
      </c>
      <c r="E50" s="490"/>
      <c r="F50" s="490"/>
      <c r="G50" s="490"/>
      <c r="H50" s="490"/>
      <c r="I50" s="490"/>
      <c r="J50" s="490"/>
      <c r="K50" s="490"/>
      <c r="L50" s="490"/>
      <c r="M50" s="490"/>
      <c r="N50" s="490"/>
      <c r="O50" s="490"/>
      <c r="P50" s="490"/>
      <c r="Q50" s="490"/>
    </row>
    <row r="51" spans="3:17" s="102" customFormat="1" x14ac:dyDescent="0.25">
      <c r="C51" s="109" t="s">
        <v>7</v>
      </c>
      <c r="D51" s="487" t="s">
        <v>23</v>
      </c>
      <c r="E51" s="490"/>
      <c r="F51" s="490"/>
      <c r="G51" s="490"/>
      <c r="H51" s="490"/>
      <c r="I51" s="490"/>
      <c r="J51" s="490"/>
      <c r="K51" s="490"/>
      <c r="L51" s="490"/>
      <c r="M51" s="490"/>
      <c r="N51" s="490"/>
      <c r="O51" s="490"/>
      <c r="P51" s="490"/>
      <c r="Q51" s="490"/>
    </row>
    <row r="52" spans="3:17" ht="15.75" thickBot="1" x14ac:dyDescent="0.3"/>
    <row r="53" spans="3:17" ht="15.75" thickBot="1" x14ac:dyDescent="0.3">
      <c r="C53" s="88">
        <v>123</v>
      </c>
      <c r="E53" s="485" t="s">
        <v>181</v>
      </c>
    </row>
    <row r="54" spans="3:17" ht="15.75" thickBot="1" x14ac:dyDescent="0.3"/>
    <row r="55" spans="3:17" ht="15.75" thickBot="1" x14ac:dyDescent="0.3">
      <c r="C55" s="60">
        <v>123</v>
      </c>
      <c r="E55" s="485" t="s">
        <v>182</v>
      </c>
    </row>
    <row r="56" spans="3:17" ht="15.75" thickBot="1" x14ac:dyDescent="0.3">
      <c r="C56" s="163">
        <v>123</v>
      </c>
      <c r="E56" s="319" t="s">
        <v>226</v>
      </c>
    </row>
    <row r="57" spans="3:17" ht="15.75" thickBot="1" x14ac:dyDescent="0.3">
      <c r="C57" s="164">
        <v>123</v>
      </c>
    </row>
    <row r="58" spans="3:17" ht="15.75" thickBot="1" x14ac:dyDescent="0.3">
      <c r="C58" s="165">
        <v>123</v>
      </c>
    </row>
    <row r="59" spans="3:17" ht="15.75" thickBot="1" x14ac:dyDescent="0.3">
      <c r="C59" s="175">
        <v>123</v>
      </c>
    </row>
    <row r="60" spans="3:17" ht="15.75" thickBot="1" x14ac:dyDescent="0.3">
      <c r="C60" s="176">
        <v>123</v>
      </c>
    </row>
  </sheetData>
  <mergeCells count="3">
    <mergeCell ref="C37:M37"/>
    <mergeCell ref="B2:P2"/>
    <mergeCell ref="D49:Q49"/>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1"/>
  <sheetViews>
    <sheetView zoomScale="85" zoomScaleNormal="85" workbookViewId="0"/>
  </sheetViews>
  <sheetFormatPr defaultColWidth="9.140625" defaultRowHeight="15" x14ac:dyDescent="0.25"/>
  <cols>
    <col min="1" max="1" width="1.28515625" customWidth="1"/>
    <col min="2" max="2" width="1.140625" customWidth="1"/>
    <col min="3" max="3" width="42.140625" customWidth="1"/>
    <col min="4" max="4" width="13.5703125" customWidth="1"/>
    <col min="5" max="5" width="13.7109375" customWidth="1"/>
    <col min="6" max="6" width="0.85546875" customWidth="1"/>
    <col min="7" max="7" width="55.42578125" customWidth="1"/>
    <col min="8" max="8" width="1.140625" customWidth="1"/>
  </cols>
  <sheetData>
    <row r="1" spans="1:18" x14ac:dyDescent="0.25">
      <c r="A1" s="506" t="s">
        <v>258</v>
      </c>
    </row>
    <row r="2" spans="1:18" ht="37.5" customHeight="1" x14ac:dyDescent="0.25">
      <c r="C2" s="516" t="s">
        <v>160</v>
      </c>
      <c r="D2" s="536"/>
      <c r="E2" s="536"/>
      <c r="F2" s="536"/>
      <c r="G2" s="536"/>
      <c r="H2" s="536"/>
    </row>
    <row r="3" spans="1:18" x14ac:dyDescent="0.25">
      <c r="C3" s="481" t="s">
        <v>159</v>
      </c>
      <c r="D3" s="485"/>
      <c r="E3" s="485"/>
      <c r="F3" s="485"/>
      <c r="G3" s="485"/>
      <c r="H3" s="485"/>
    </row>
    <row r="4" spans="1:18" ht="6" customHeight="1" x14ac:dyDescent="0.25">
      <c r="C4" s="470"/>
    </row>
    <row r="5" spans="1:18" ht="15.75" x14ac:dyDescent="0.25">
      <c r="B5" s="177"/>
      <c r="C5" s="182" t="str">
        <f>'Information sur la séance'!C13:D13</f>
        <v>Nom du projet</v>
      </c>
      <c r="D5" s="179"/>
      <c r="E5" s="179"/>
      <c r="F5" s="179"/>
      <c r="G5" s="373">
        <f ca="1">TODAY()</f>
        <v>43222</v>
      </c>
      <c r="H5" s="180"/>
    </row>
    <row r="6" spans="1:18" ht="6" customHeight="1" x14ac:dyDescent="0.25"/>
    <row r="7" spans="1:18" ht="63" customHeight="1" x14ac:dyDescent="0.25">
      <c r="C7" s="527" t="s">
        <v>218</v>
      </c>
      <c r="D7" s="527"/>
      <c r="E7" s="527"/>
      <c r="F7" s="527"/>
      <c r="G7" s="527"/>
    </row>
    <row r="8" spans="1:18" ht="6.75" customHeight="1" x14ac:dyDescent="0.25">
      <c r="C8" s="465"/>
      <c r="D8" s="465"/>
      <c r="E8" s="465"/>
      <c r="F8" s="465"/>
      <c r="G8" s="465"/>
    </row>
    <row r="9" spans="1:18" s="300" customFormat="1" ht="44.25" customHeight="1" x14ac:dyDescent="0.25">
      <c r="C9" s="541" t="s">
        <v>155</v>
      </c>
      <c r="D9" s="541"/>
      <c r="E9" s="541"/>
      <c r="F9" s="541"/>
      <c r="G9" s="541"/>
      <c r="N9" s="541"/>
      <c r="O9" s="541"/>
      <c r="P9" s="541"/>
      <c r="Q9" s="541"/>
      <c r="R9" s="541"/>
    </row>
    <row r="10" spans="1:18" ht="5.45" customHeight="1" x14ac:dyDescent="0.25"/>
    <row r="11" spans="1:18" ht="5.45" customHeight="1" x14ac:dyDescent="0.25">
      <c r="B11" s="39"/>
      <c r="C11" s="28"/>
      <c r="D11" s="28"/>
      <c r="E11" s="28"/>
      <c r="F11" s="28"/>
      <c r="G11" s="28"/>
      <c r="H11" s="41"/>
    </row>
    <row r="12" spans="1:18" ht="31.5" customHeight="1" x14ac:dyDescent="0.25">
      <c r="B12" s="43"/>
      <c r="C12" s="551" t="s">
        <v>154</v>
      </c>
      <c r="D12" s="531"/>
      <c r="E12" s="531"/>
      <c r="F12" s="531"/>
      <c r="G12" s="531"/>
      <c r="H12" s="45"/>
    </row>
    <row r="13" spans="1:18" ht="7.15" customHeight="1" x14ac:dyDescent="0.25">
      <c r="B13" s="43"/>
      <c r="C13" s="134"/>
      <c r="H13" s="45"/>
    </row>
    <row r="14" spans="1:18" ht="21.75" customHeight="1" x14ac:dyDescent="0.25">
      <c r="B14" s="43"/>
      <c r="C14" s="134"/>
      <c r="D14" s="244" t="s">
        <v>16</v>
      </c>
      <c r="E14" s="244" t="s">
        <v>17</v>
      </c>
      <c r="H14" s="45"/>
    </row>
    <row r="15" spans="1:18" ht="18.75" customHeight="1" x14ac:dyDescent="0.25">
      <c r="B15" s="43"/>
      <c r="C15" s="76"/>
      <c r="D15" s="239" t="s">
        <v>34</v>
      </c>
      <c r="E15" s="239" t="s">
        <v>34</v>
      </c>
      <c r="F15" s="67"/>
      <c r="G15" s="67"/>
      <c r="H15" s="45"/>
    </row>
    <row r="16" spans="1:18" ht="18.75" customHeight="1" x14ac:dyDescent="0.25">
      <c r="B16" s="43"/>
      <c r="C16" s="24"/>
      <c r="D16" s="240" t="str">
        <f>'Étape 1 Installations'!E12</f>
        <v>ÉLÉMENTAIRE</v>
      </c>
      <c r="E16" s="240" t="str">
        <f>'Étape 1 Installations'!F12</f>
        <v>SECONDAIRE</v>
      </c>
      <c r="F16" s="67"/>
      <c r="G16" s="67"/>
      <c r="H16" s="45"/>
    </row>
    <row r="17" spans="2:17" ht="4.9000000000000004" customHeight="1" thickBot="1" x14ac:dyDescent="0.3">
      <c r="B17" s="43"/>
      <c r="C17" s="29"/>
      <c r="D17" s="29"/>
      <c r="E17" s="29"/>
      <c r="F17" s="29"/>
      <c r="G17" s="29"/>
      <c r="H17" s="45"/>
    </row>
    <row r="18" spans="2:17" ht="27.6" customHeight="1" thickBot="1" x14ac:dyDescent="0.3">
      <c r="B18" s="43"/>
      <c r="C18" s="280" t="s">
        <v>85</v>
      </c>
      <c r="D18" s="552" t="s">
        <v>84</v>
      </c>
      <c r="E18" s="553"/>
      <c r="F18" s="278"/>
      <c r="G18" s="279" t="s">
        <v>88</v>
      </c>
      <c r="H18" s="45"/>
      <c r="O18" s="540"/>
      <c r="P18" s="540"/>
      <c r="Q18" s="540"/>
    </row>
    <row r="19" spans="2:17" ht="45" x14ac:dyDescent="0.25">
      <c r="B19" s="43"/>
      <c r="C19" s="96" t="s">
        <v>86</v>
      </c>
      <c r="D19" s="392">
        <v>1</v>
      </c>
      <c r="E19" s="393">
        <v>1</v>
      </c>
      <c r="F19" s="146"/>
      <c r="G19" s="275" t="s">
        <v>200</v>
      </c>
      <c r="H19" s="45"/>
    </row>
    <row r="20" spans="2:17" ht="74.25" customHeight="1" x14ac:dyDescent="0.25">
      <c r="B20" s="43"/>
      <c r="C20" s="98" t="s">
        <v>87</v>
      </c>
      <c r="D20" s="394">
        <v>1</v>
      </c>
      <c r="E20" s="395">
        <v>1</v>
      </c>
      <c r="F20" s="146"/>
      <c r="G20" s="276" t="s">
        <v>201</v>
      </c>
      <c r="H20" s="45"/>
    </row>
    <row r="21" spans="2:17" ht="60" x14ac:dyDescent="0.25">
      <c r="B21" s="43"/>
      <c r="C21" s="496" t="s">
        <v>199</v>
      </c>
      <c r="D21" s="394">
        <v>0.75</v>
      </c>
      <c r="E21" s="395">
        <v>0.75</v>
      </c>
      <c r="F21" s="146"/>
      <c r="G21" s="276" t="s">
        <v>202</v>
      </c>
      <c r="H21" s="45"/>
    </row>
    <row r="22" spans="2:17" ht="105" x14ac:dyDescent="0.25">
      <c r="B22" s="43"/>
      <c r="C22" s="98" t="s">
        <v>217</v>
      </c>
      <c r="D22" s="394">
        <v>0.5</v>
      </c>
      <c r="E22" s="395">
        <v>0.5</v>
      </c>
      <c r="F22" s="146"/>
      <c r="G22" s="276" t="s">
        <v>203</v>
      </c>
      <c r="H22" s="45"/>
    </row>
    <row r="23" spans="2:17" ht="75" x14ac:dyDescent="0.25">
      <c r="B23" s="43"/>
      <c r="C23" s="98" t="s">
        <v>153</v>
      </c>
      <c r="D23" s="394">
        <v>0</v>
      </c>
      <c r="E23" s="395">
        <v>0</v>
      </c>
      <c r="F23" s="146"/>
      <c r="G23" s="276" t="s">
        <v>219</v>
      </c>
      <c r="H23" s="45"/>
    </row>
    <row r="24" spans="2:17" ht="45" x14ac:dyDescent="0.25">
      <c r="B24" s="43"/>
      <c r="C24" s="98" t="s">
        <v>220</v>
      </c>
      <c r="D24" s="394">
        <v>-1</v>
      </c>
      <c r="E24" s="395">
        <v>-1</v>
      </c>
      <c r="F24" s="146"/>
      <c r="G24" s="276" t="s">
        <v>204</v>
      </c>
      <c r="H24" s="45"/>
    </row>
    <row r="25" spans="2:17" ht="41.45" customHeight="1" x14ac:dyDescent="0.25">
      <c r="B25" s="43"/>
      <c r="C25" s="98"/>
      <c r="D25" s="394">
        <v>1</v>
      </c>
      <c r="E25" s="395">
        <v>1</v>
      </c>
      <c r="F25" s="146"/>
      <c r="G25" s="276"/>
      <c r="H25" s="45"/>
    </row>
    <row r="26" spans="2:17" ht="41.45" customHeight="1" thickBot="1" x14ac:dyDescent="0.3">
      <c r="B26" s="43"/>
      <c r="C26" s="99"/>
      <c r="D26" s="396">
        <v>1</v>
      </c>
      <c r="E26" s="397">
        <v>1</v>
      </c>
      <c r="F26" s="146"/>
      <c r="G26" s="277"/>
      <c r="H26" s="45"/>
    </row>
    <row r="27" spans="2:17" ht="4.9000000000000004" customHeight="1" x14ac:dyDescent="0.25">
      <c r="B27" s="46"/>
      <c r="C27" s="30"/>
      <c r="D27" s="30"/>
      <c r="E27" s="30"/>
      <c r="F27" s="30"/>
      <c r="G27" s="30"/>
      <c r="H27" s="50"/>
    </row>
    <row r="28" spans="2:17" ht="6" customHeight="1" x14ac:dyDescent="0.25"/>
    <row r="29" spans="2:17" s="211" customFormat="1" ht="15" customHeight="1" x14ac:dyDescent="0.2">
      <c r="B29" s="209"/>
      <c r="C29" s="166" t="str">
        <f>'Information sur la séance'!C16:D16</f>
        <v>Nom</v>
      </c>
      <c r="D29" s="209"/>
      <c r="E29" s="209"/>
      <c r="F29" s="209"/>
      <c r="G29" s="209"/>
      <c r="H29" s="209"/>
    </row>
    <row r="30" spans="2:17" s="211" customFormat="1" ht="15" customHeight="1" x14ac:dyDescent="0.2">
      <c r="B30" s="209"/>
      <c r="C30" s="166" t="str">
        <f>'Information sur la séance'!C19:D19</f>
        <v>Service administrative</v>
      </c>
      <c r="D30" s="209"/>
      <c r="E30" s="209"/>
      <c r="F30" s="209"/>
      <c r="G30" s="209"/>
      <c r="H30" s="209"/>
    </row>
    <row r="31" spans="2:17" s="211" customFormat="1" ht="15" customHeight="1" x14ac:dyDescent="0.2">
      <c r="B31" s="209"/>
      <c r="C31" s="166" t="str">
        <f>'Information sur la séance'!C7:D7</f>
        <v>Nom du conseil scolaire</v>
      </c>
      <c r="D31" s="209"/>
      <c r="E31" s="209"/>
      <c r="F31" s="209"/>
      <c r="G31" s="209"/>
      <c r="H31" s="209"/>
    </row>
    <row r="32" spans="2:17" s="211" customFormat="1" ht="15" customHeight="1" x14ac:dyDescent="0.2">
      <c r="B32" s="209"/>
      <c r="C32" s="166" t="s">
        <v>46</v>
      </c>
      <c r="D32" s="209"/>
      <c r="E32" s="209"/>
      <c r="F32" s="209"/>
      <c r="G32" s="209"/>
      <c r="H32" s="209"/>
    </row>
    <row r="33" spans="2:8" s="211" customFormat="1" ht="15" customHeight="1" x14ac:dyDescent="0.2">
      <c r="B33" s="209"/>
      <c r="C33" s="376">
        <f>'Information sur la séance'!C10:D10</f>
        <v>42613</v>
      </c>
      <c r="D33" s="209"/>
      <c r="E33" s="209"/>
      <c r="F33" s="209"/>
      <c r="G33" s="209"/>
      <c r="H33" s="209"/>
    </row>
    <row r="35" spans="2:8" x14ac:dyDescent="0.25">
      <c r="C35" s="158" t="s">
        <v>9</v>
      </c>
    </row>
    <row r="36" spans="2:8" x14ac:dyDescent="0.25">
      <c r="C36" s="158" t="s">
        <v>10</v>
      </c>
    </row>
    <row r="37" spans="2:8" ht="4.1500000000000004" customHeight="1" x14ac:dyDescent="0.25"/>
    <row r="38" spans="2:8" x14ac:dyDescent="0.25">
      <c r="C38" s="158" t="s">
        <v>12</v>
      </c>
    </row>
    <row r="39" spans="2:8" x14ac:dyDescent="0.25">
      <c r="C39" s="158" t="s">
        <v>8</v>
      </c>
    </row>
    <row r="40" spans="2:8" ht="6" customHeight="1" x14ac:dyDescent="0.25"/>
    <row r="41" spans="2:8" ht="28.15" customHeight="1" x14ac:dyDescent="0.25">
      <c r="C41" s="522" t="s">
        <v>171</v>
      </c>
      <c r="D41" s="522"/>
      <c r="E41" s="522"/>
      <c r="F41" s="522"/>
      <c r="G41" s="522"/>
    </row>
  </sheetData>
  <mergeCells count="8">
    <mergeCell ref="C2:H2"/>
    <mergeCell ref="C41:G41"/>
    <mergeCell ref="D18:E18"/>
    <mergeCell ref="C7:G7"/>
    <mergeCell ref="O18:Q18"/>
    <mergeCell ref="C9:G9"/>
    <mergeCell ref="N9:R9"/>
    <mergeCell ref="C12:G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0"/>
  <sheetViews>
    <sheetView showGridLines="0" zoomScale="85" zoomScaleNormal="85" workbookViewId="0"/>
  </sheetViews>
  <sheetFormatPr defaultColWidth="9.140625" defaultRowHeight="15" x14ac:dyDescent="0.25"/>
  <cols>
    <col min="1" max="1" width="2" customWidth="1"/>
    <col min="2" max="2" width="1.28515625" customWidth="1"/>
    <col min="3" max="3" width="20.5703125" customWidth="1"/>
    <col min="4" max="4" width="51.5703125" customWidth="1"/>
    <col min="5" max="5" width="15.85546875" customWidth="1"/>
    <col min="6" max="6" width="16.140625" bestFit="1" customWidth="1"/>
    <col min="7" max="7" width="1.28515625" customWidth="1"/>
  </cols>
  <sheetData>
    <row r="1" spans="1:7" x14ac:dyDescent="0.25">
      <c r="A1" s="506" t="s">
        <v>259</v>
      </c>
    </row>
    <row r="2" spans="1:7" ht="36" customHeight="1" x14ac:dyDescent="0.25">
      <c r="C2" s="554" t="s">
        <v>160</v>
      </c>
      <c r="D2" s="531"/>
      <c r="E2" s="531"/>
      <c r="F2" s="531"/>
      <c r="G2" s="531"/>
    </row>
    <row r="3" spans="1:7" x14ac:dyDescent="0.25">
      <c r="C3" s="503" t="s">
        <v>159</v>
      </c>
      <c r="D3" s="503"/>
    </row>
    <row r="4" spans="1:7" ht="6" customHeight="1" x14ac:dyDescent="0.25">
      <c r="C4" s="503"/>
      <c r="D4" s="503"/>
    </row>
    <row r="5" spans="1:7" ht="15.75" x14ac:dyDescent="0.25">
      <c r="B5" s="177"/>
      <c r="C5" s="182" t="str">
        <f>'Information sur la séance'!C13:D13</f>
        <v>Nom du projet</v>
      </c>
      <c r="D5" s="188"/>
      <c r="E5" s="179"/>
      <c r="F5" s="373">
        <f ca="1">TODAY()</f>
        <v>43222</v>
      </c>
      <c r="G5" s="180"/>
    </row>
    <row r="6" spans="1:7" ht="3.75" customHeight="1" x14ac:dyDescent="0.25"/>
    <row r="7" spans="1:7" ht="60.75" customHeight="1" x14ac:dyDescent="0.25">
      <c r="C7" s="527" t="s">
        <v>230</v>
      </c>
      <c r="D7" s="527"/>
      <c r="E7" s="527"/>
      <c r="F7" s="527"/>
    </row>
    <row r="8" spans="1:7" ht="6" customHeight="1" x14ac:dyDescent="0.25"/>
    <row r="9" spans="1:7" ht="5.45" customHeight="1" x14ac:dyDescent="0.25">
      <c r="A9" s="77"/>
      <c r="B9" s="77"/>
      <c r="C9" s="78"/>
      <c r="D9" s="78"/>
      <c r="E9" s="78"/>
      <c r="F9" s="78"/>
      <c r="G9" s="79"/>
    </row>
    <row r="10" spans="1:7" ht="15.75" x14ac:dyDescent="0.25">
      <c r="A10" s="80"/>
      <c r="B10" s="80"/>
      <c r="C10" s="134" t="s">
        <v>158</v>
      </c>
      <c r="D10" s="134"/>
      <c r="E10" s="244" t="s">
        <v>16</v>
      </c>
      <c r="F10" s="244" t="s">
        <v>17</v>
      </c>
      <c r="G10" s="82"/>
    </row>
    <row r="11" spans="1:7" ht="5.45" customHeight="1" x14ac:dyDescent="0.25">
      <c r="A11" s="80"/>
      <c r="B11" s="80"/>
      <c r="C11" s="81"/>
      <c r="D11" s="81"/>
      <c r="E11" s="81"/>
      <c r="F11" s="81"/>
      <c r="G11" s="82"/>
    </row>
    <row r="12" spans="1:7" ht="34.15" customHeight="1" x14ac:dyDescent="0.25">
      <c r="A12" s="80"/>
      <c r="B12" s="80"/>
      <c r="C12" s="234" t="s">
        <v>6</v>
      </c>
      <c r="D12" s="245"/>
      <c r="E12" s="247" t="str">
        <f>'Étape 1 Installations'!E12</f>
        <v>ÉLÉMENTAIRE</v>
      </c>
      <c r="F12" s="247" t="str">
        <f>'Étape 1 Installations'!F12</f>
        <v>SECONDAIRE</v>
      </c>
      <c r="G12" s="82"/>
    </row>
    <row r="13" spans="1:7" s="472" customFormat="1" ht="34.15" customHeight="1" x14ac:dyDescent="0.25">
      <c r="A13" s="115"/>
      <c r="B13" s="115"/>
      <c r="C13" s="22" t="s">
        <v>157</v>
      </c>
      <c r="D13" s="162"/>
      <c r="E13" s="445">
        <f>'Étape 5 Sommaire des frais'!G18</f>
        <v>13.163180827886713</v>
      </c>
      <c r="F13" s="446">
        <f>'Étape 5 Sommaire des frais'!G28</f>
        <v>12.582592592592592</v>
      </c>
      <c r="G13" s="117"/>
    </row>
    <row r="14" spans="1:7" s="472" customFormat="1" ht="34.15" customHeight="1" x14ac:dyDescent="0.25">
      <c r="A14" s="115"/>
      <c r="B14" s="115"/>
      <c r="C14" s="22" t="s">
        <v>156</v>
      </c>
      <c r="D14" s="162"/>
      <c r="E14" s="446">
        <f>'Étape 5 Sommaire des frais'!G20</f>
        <v>2.7037609839311068</v>
      </c>
      <c r="F14" s="446">
        <f>'Étape 5 Sommaire des frais'!G30</f>
        <v>2.4071381605051636</v>
      </c>
      <c r="G14" s="117"/>
    </row>
    <row r="15" spans="1:7" s="472" customFormat="1" ht="10.15" customHeight="1" x14ac:dyDescent="0.25">
      <c r="A15" s="115"/>
      <c r="B15" s="115"/>
      <c r="C15" s="132"/>
      <c r="D15" s="132"/>
      <c r="E15" s="132"/>
      <c r="F15" s="132"/>
      <c r="G15" s="117"/>
    </row>
    <row r="16" spans="1:7" s="472" customFormat="1" ht="34.15" customHeight="1" x14ac:dyDescent="0.25">
      <c r="A16" s="115"/>
      <c r="B16" s="115"/>
      <c r="C16" s="22" t="s">
        <v>231</v>
      </c>
      <c r="D16" s="162"/>
      <c r="E16" s="133">
        <f>'Étape 4 Hypothèses'!K25</f>
        <v>2264</v>
      </c>
      <c r="F16" s="133">
        <f>'Étape 4 Hypothèses'!L25</f>
        <v>2264</v>
      </c>
      <c r="G16" s="117"/>
    </row>
    <row r="17" spans="1:7" s="472" customFormat="1" ht="7.5" customHeight="1" x14ac:dyDescent="0.25">
      <c r="A17" s="115"/>
      <c r="B17" s="115"/>
      <c r="C17" s="116"/>
      <c r="D17" s="116"/>
      <c r="E17" s="116"/>
      <c r="F17" s="116"/>
      <c r="G17" s="117"/>
    </row>
    <row r="18" spans="1:7" s="472" customFormat="1" ht="34.15" customHeight="1" x14ac:dyDescent="0.25">
      <c r="A18" s="115"/>
      <c r="B18" s="115"/>
      <c r="C18" s="22" t="s">
        <v>232</v>
      </c>
      <c r="D18" s="162"/>
      <c r="E18" s="290">
        <f>SUM(E13/E16)</f>
        <v>5.8141258073704559E-3</v>
      </c>
      <c r="F18" s="290">
        <f>SUM(F13/F16)</f>
        <v>5.5576822405444311E-3</v>
      </c>
      <c r="G18" s="117"/>
    </row>
    <row r="19" spans="1:7" s="472" customFormat="1" ht="34.15" customHeight="1" x14ac:dyDescent="0.25">
      <c r="A19" s="115"/>
      <c r="B19" s="115"/>
      <c r="C19" s="22" t="s">
        <v>233</v>
      </c>
      <c r="D19" s="162"/>
      <c r="E19" s="290">
        <f>SUM(E14/E16)</f>
        <v>1.1942407172840577E-3</v>
      </c>
      <c r="F19" s="290">
        <f>SUM(F14/F16)</f>
        <v>1.0632235691277225E-3</v>
      </c>
      <c r="G19" s="117"/>
    </row>
    <row r="20" spans="1:7" s="472" customFormat="1" ht="8.25" customHeight="1" x14ac:dyDescent="0.25">
      <c r="A20" s="115"/>
      <c r="B20" s="115"/>
      <c r="C20" s="116"/>
      <c r="D20" s="116"/>
      <c r="E20" s="116"/>
      <c r="F20" s="116"/>
      <c r="G20" s="117"/>
    </row>
    <row r="21" spans="1:7" s="472" customFormat="1" ht="34.15" customHeight="1" x14ac:dyDescent="0.25">
      <c r="A21" s="115"/>
      <c r="B21" s="115"/>
      <c r="C21" s="246" t="s">
        <v>239</v>
      </c>
      <c r="D21" s="291"/>
      <c r="E21" s="199" t="s">
        <v>74</v>
      </c>
      <c r="F21" s="199" t="s">
        <v>89</v>
      </c>
      <c r="G21" s="117"/>
    </row>
    <row r="22" spans="1:7" s="472" customFormat="1" ht="34.15" customHeight="1" x14ac:dyDescent="0.25">
      <c r="A22" s="115"/>
      <c r="B22" s="115"/>
      <c r="C22" s="555" t="str">
        <f>'Étape 6 Tarif espaces exclusifs'!F45</f>
        <v>Taux annuel de décembre 2017</v>
      </c>
      <c r="D22" s="556"/>
      <c r="E22" s="398">
        <f>'Étape 6 Tarif espaces exclusifs'!H45</f>
        <v>1.9E-2</v>
      </c>
      <c r="F22" s="359">
        <v>1</v>
      </c>
      <c r="G22" s="117"/>
    </row>
    <row r="23" spans="1:7" s="472" customFormat="1" ht="9.6" customHeight="1" thickBot="1" x14ac:dyDescent="0.3">
      <c r="A23" s="115"/>
      <c r="B23" s="115"/>
      <c r="C23" s="132"/>
      <c r="D23" s="132"/>
      <c r="E23" s="132"/>
      <c r="F23" s="132"/>
      <c r="G23" s="117"/>
    </row>
    <row r="24" spans="1:7" s="472" customFormat="1" ht="34.15" customHeight="1" thickBot="1" x14ac:dyDescent="0.3">
      <c r="A24" s="115"/>
      <c r="B24" s="115"/>
      <c r="C24" s="557" t="s">
        <v>234</v>
      </c>
      <c r="D24" s="534"/>
      <c r="E24" s="292">
        <f>FV(E22/12,F22*12,0,-E18)</f>
        <v>5.925561288608619E-3</v>
      </c>
      <c r="F24" s="293">
        <f>FV(E22/12,F22*12,0,-F18)</f>
        <v>5.6642026385479889E-3</v>
      </c>
      <c r="G24" s="117"/>
    </row>
    <row r="25" spans="1:7" s="472" customFormat="1" ht="34.15" customHeight="1" thickBot="1" x14ac:dyDescent="0.3">
      <c r="A25" s="115"/>
      <c r="B25" s="115"/>
      <c r="C25" s="557" t="s">
        <v>235</v>
      </c>
      <c r="D25" s="534"/>
      <c r="E25" s="292">
        <f>FV(E22/12,F22*12,0,-E19)</f>
        <v>1.217129934589272E-3</v>
      </c>
      <c r="F25" s="293">
        <f>FV(E22/12,F22*12,0,-F19)</f>
        <v>1.0836016679193429E-3</v>
      </c>
      <c r="G25" s="117"/>
    </row>
    <row r="26" spans="1:7" ht="6.6" customHeight="1" x14ac:dyDescent="0.25">
      <c r="A26" s="83"/>
      <c r="B26" s="83"/>
      <c r="C26" s="84"/>
      <c r="D26" s="84"/>
      <c r="E26" s="84"/>
      <c r="F26" s="84"/>
      <c r="G26" s="85"/>
    </row>
    <row r="27" spans="1:7" ht="4.9000000000000004" customHeight="1" x14ac:dyDescent="0.25"/>
    <row r="28" spans="1:7" s="211" customFormat="1" ht="17.25" customHeight="1" x14ac:dyDescent="0.2">
      <c r="B28" s="209"/>
      <c r="C28" s="166" t="str">
        <f>'Information sur la séance'!C16:D16</f>
        <v>Nom</v>
      </c>
      <c r="D28" s="166"/>
      <c r="E28" s="209"/>
      <c r="F28" s="209"/>
      <c r="G28" s="209"/>
    </row>
    <row r="29" spans="1:7" s="211" customFormat="1" ht="17.25" customHeight="1" x14ac:dyDescent="0.2">
      <c r="B29" s="209"/>
      <c r="C29" s="166" t="str">
        <f>'Information sur la séance'!C19:D19</f>
        <v>Service administrative</v>
      </c>
      <c r="D29" s="166"/>
      <c r="E29" s="209"/>
      <c r="F29" s="209"/>
      <c r="G29" s="209"/>
    </row>
    <row r="30" spans="1:7" s="211" customFormat="1" ht="17.25" customHeight="1" x14ac:dyDescent="0.2">
      <c r="B30" s="209"/>
      <c r="C30" s="166" t="str">
        <f>'Information sur la séance'!C7:D7</f>
        <v>Nom du conseil scolaire</v>
      </c>
      <c r="D30" s="166"/>
      <c r="E30" s="209"/>
      <c r="F30" s="209"/>
      <c r="G30" s="209"/>
    </row>
    <row r="31" spans="1:7" s="211" customFormat="1" ht="17.25" customHeight="1" x14ac:dyDescent="0.2">
      <c r="B31" s="209"/>
      <c r="C31" s="167" t="s">
        <v>46</v>
      </c>
      <c r="D31" s="167"/>
      <c r="E31" s="209"/>
      <c r="F31" s="209"/>
      <c r="G31" s="209"/>
    </row>
    <row r="32" spans="1:7" s="211" customFormat="1" ht="17.25" customHeight="1" x14ac:dyDescent="0.2">
      <c r="B32" s="209"/>
      <c r="C32" s="376">
        <f>'Information sur la séance'!C10:D10</f>
        <v>42613</v>
      </c>
      <c r="D32" s="168"/>
      <c r="E32" s="209"/>
      <c r="F32" s="209"/>
      <c r="G32" s="209"/>
    </row>
    <row r="34" spans="3:6" x14ac:dyDescent="0.25">
      <c r="C34" s="158" t="s">
        <v>9</v>
      </c>
    </row>
    <row r="35" spans="3:6" x14ac:dyDescent="0.25">
      <c r="C35" s="158" t="s">
        <v>10</v>
      </c>
    </row>
    <row r="36" spans="3:6" ht="5.45" customHeight="1" x14ac:dyDescent="0.25"/>
    <row r="37" spans="3:6" x14ac:dyDescent="0.25">
      <c r="C37" s="158" t="s">
        <v>12</v>
      </c>
    </row>
    <row r="38" spans="3:6" x14ac:dyDescent="0.25">
      <c r="C38" s="158" t="s">
        <v>8</v>
      </c>
    </row>
    <row r="39" spans="3:6" ht="6.6" customHeight="1" x14ac:dyDescent="0.25"/>
    <row r="40" spans="3:6" ht="37.15" customHeight="1" x14ac:dyDescent="0.25">
      <c r="C40" s="522" t="s">
        <v>237</v>
      </c>
      <c r="D40" s="522"/>
      <c r="E40" s="522"/>
      <c r="F40" s="522"/>
    </row>
  </sheetData>
  <mergeCells count="6">
    <mergeCell ref="C2:G2"/>
    <mergeCell ref="C7:F7"/>
    <mergeCell ref="C22:D22"/>
    <mergeCell ref="C40:F40"/>
    <mergeCell ref="C25:D25"/>
    <mergeCell ref="C24:D24"/>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showGridLines="0" zoomScale="85" zoomScaleNormal="85" workbookViewId="0"/>
  </sheetViews>
  <sheetFormatPr defaultColWidth="9.140625" defaultRowHeight="15" x14ac:dyDescent="0.25"/>
  <cols>
    <col min="1" max="1" width="1.5703125" customWidth="1"/>
    <col min="2" max="2" width="2" customWidth="1"/>
    <col min="3" max="3" width="29.28515625" customWidth="1"/>
    <col min="4" max="4" width="11.140625" customWidth="1"/>
    <col min="5" max="5" width="16.140625" customWidth="1"/>
    <col min="6" max="6" width="12" customWidth="1"/>
    <col min="7" max="7" width="16.5703125" style="16" customWidth="1"/>
    <col min="8" max="8" width="12.5703125" customWidth="1"/>
    <col min="9" max="9" width="13.7109375" customWidth="1"/>
    <col min="10" max="10" width="13.7109375" bestFit="1" customWidth="1"/>
    <col min="11" max="11" width="11.140625" customWidth="1"/>
    <col min="12" max="15" width="13.85546875" customWidth="1"/>
    <col min="16" max="17" width="12.140625" customWidth="1"/>
    <col min="18" max="18" width="13.5703125" bestFit="1" customWidth="1"/>
    <col min="19" max="19" width="12.140625" customWidth="1"/>
    <col min="20" max="23" width="13.5703125" customWidth="1"/>
    <col min="24" max="24" width="16.140625" bestFit="1" customWidth="1"/>
    <col min="25" max="25" width="1.42578125" customWidth="1"/>
  </cols>
  <sheetData>
    <row r="1" spans="1:25" ht="7.5" customHeight="1" x14ac:dyDescent="0.25">
      <c r="A1" s="506" t="s">
        <v>260</v>
      </c>
      <c r="B1" s="1"/>
      <c r="C1" s="2"/>
      <c r="D1" s="2"/>
      <c r="E1" s="2"/>
    </row>
    <row r="2" spans="1:25" ht="18" x14ac:dyDescent="0.25">
      <c r="B2" s="1"/>
      <c r="C2" s="558" t="s">
        <v>160</v>
      </c>
      <c r="D2" s="558"/>
      <c r="E2" s="558"/>
      <c r="F2" s="558"/>
      <c r="G2" s="558"/>
      <c r="H2" s="558"/>
      <c r="I2" s="558"/>
      <c r="J2" s="558"/>
      <c r="K2" s="558"/>
      <c r="L2" s="558"/>
      <c r="M2" s="558"/>
      <c r="N2" s="558"/>
      <c r="O2" s="558"/>
      <c r="P2" s="558"/>
      <c r="Q2" s="558"/>
      <c r="R2" s="558"/>
      <c r="S2" s="558"/>
      <c r="T2" s="558"/>
      <c r="U2" s="558"/>
      <c r="V2" s="558"/>
      <c r="W2" s="558"/>
      <c r="X2" s="558"/>
    </row>
    <row r="3" spans="1:25" x14ac:dyDescent="0.25">
      <c r="B3" s="1"/>
      <c r="C3" s="559" t="s">
        <v>159</v>
      </c>
      <c r="D3" s="559"/>
      <c r="E3" s="559"/>
      <c r="F3" s="559"/>
      <c r="G3" s="559"/>
      <c r="H3" s="559"/>
      <c r="I3" s="559"/>
      <c r="J3" s="559"/>
      <c r="K3" s="559"/>
      <c r="L3" s="559"/>
      <c r="M3" s="559"/>
      <c r="N3" s="559"/>
      <c r="O3" s="559"/>
      <c r="P3" s="559"/>
      <c r="Q3" s="559"/>
      <c r="R3" s="559"/>
      <c r="S3" s="559"/>
      <c r="T3" s="559"/>
      <c r="U3" s="559"/>
      <c r="V3" s="559"/>
      <c r="W3" s="559"/>
      <c r="X3" s="559"/>
    </row>
    <row r="4" spans="1:25" ht="6.75" customHeight="1" x14ac:dyDescent="0.25">
      <c r="B4" s="1"/>
      <c r="C4" s="503"/>
      <c r="D4" s="62"/>
      <c r="E4" s="62"/>
      <c r="F4" s="63"/>
      <c r="G4" s="64"/>
      <c r="H4" s="63"/>
      <c r="I4" s="63"/>
      <c r="J4" s="63"/>
      <c r="K4" s="63"/>
      <c r="L4" s="63"/>
      <c r="M4" s="63"/>
      <c r="N4" s="63"/>
      <c r="O4" s="63"/>
      <c r="P4" s="63"/>
      <c r="Q4" s="63"/>
      <c r="R4" s="63"/>
      <c r="S4" s="63"/>
      <c r="T4" s="63"/>
      <c r="U4" s="63"/>
      <c r="V4" s="63"/>
      <c r="W4" s="63"/>
      <c r="X4" s="63"/>
    </row>
    <row r="5" spans="1:25" ht="15.75" x14ac:dyDescent="0.25">
      <c r="B5" s="205"/>
      <c r="C5" s="182" t="str">
        <f>'Étape 9 Examen coûts horaires'!C5</f>
        <v>Nom du projet</v>
      </c>
      <c r="D5" s="206"/>
      <c r="E5" s="206"/>
      <c r="F5" s="207"/>
      <c r="G5" s="208"/>
      <c r="H5" s="207"/>
      <c r="I5" s="207"/>
      <c r="J5" s="207"/>
      <c r="K5" s="207"/>
      <c r="L5" s="207"/>
      <c r="M5" s="207"/>
      <c r="N5" s="207"/>
      <c r="O5" s="207"/>
      <c r="P5" s="207"/>
      <c r="Q5" s="207"/>
      <c r="R5" s="207"/>
      <c r="S5" s="207"/>
      <c r="T5" s="207"/>
      <c r="U5" s="207"/>
      <c r="V5" s="207"/>
      <c r="W5" s="207"/>
      <c r="X5" s="373">
        <f ca="1">TODAY()</f>
        <v>43222</v>
      </c>
      <c r="Y5" s="180"/>
    </row>
    <row r="6" spans="1:25" s="1" customFormat="1" ht="5.25" customHeight="1" x14ac:dyDescent="0.2">
      <c r="C6" s="136"/>
      <c r="D6" s="4"/>
      <c r="E6" s="4"/>
      <c r="F6" s="9"/>
      <c r="G6" s="5"/>
      <c r="H6" s="9"/>
      <c r="I6" s="9"/>
      <c r="J6" s="9"/>
      <c r="K6" s="9"/>
      <c r="L6" s="9"/>
      <c r="M6" s="9"/>
      <c r="N6" s="9"/>
      <c r="O6" s="9"/>
      <c r="P6" s="9"/>
      <c r="Q6" s="9"/>
      <c r="R6" s="9"/>
      <c r="S6" s="9"/>
      <c r="T6" s="9"/>
      <c r="U6" s="9"/>
      <c r="V6" s="9"/>
      <c r="W6" s="9"/>
      <c r="X6" s="9"/>
    </row>
    <row r="7" spans="1:25" s="169" customFormat="1" ht="25.15" customHeight="1" x14ac:dyDescent="0.25">
      <c r="C7" s="170" t="s">
        <v>163</v>
      </c>
      <c r="D7" s="171"/>
      <c r="E7" s="171"/>
      <c r="F7" s="17"/>
      <c r="G7" s="17"/>
      <c r="I7" s="299" t="s">
        <v>205</v>
      </c>
      <c r="J7" s="401">
        <f>C35</f>
        <v>42613</v>
      </c>
      <c r="K7" s="299" t="s">
        <v>92</v>
      </c>
      <c r="L7" s="17">
        <f>'Étape 6 Tarif espaces exclusifs'!I45</f>
        <v>1</v>
      </c>
      <c r="M7" s="400" t="s">
        <v>91</v>
      </c>
      <c r="N7" s="399">
        <f>'Étape 6 Tarif espaces exclusifs'!H45</f>
        <v>1.9E-2</v>
      </c>
      <c r="O7" s="17"/>
      <c r="P7" s="17"/>
      <c r="Q7" s="299" t="s">
        <v>205</v>
      </c>
      <c r="R7" s="401">
        <f>C35</f>
        <v>42613</v>
      </c>
      <c r="S7" s="299" t="s">
        <v>92</v>
      </c>
      <c r="T7" s="17">
        <f>L7</f>
        <v>1</v>
      </c>
      <c r="U7" s="400" t="s">
        <v>91</v>
      </c>
      <c r="V7" s="399">
        <f>N7</f>
        <v>1.9E-2</v>
      </c>
      <c r="W7" s="17"/>
      <c r="X7" s="17"/>
    </row>
    <row r="8" spans="1:25" s="1" customFormat="1" ht="7.5" customHeight="1" thickBot="1" x14ac:dyDescent="0.35">
      <c r="C8" s="3"/>
      <c r="D8" s="3"/>
      <c r="E8" s="3"/>
      <c r="G8" s="17"/>
    </row>
    <row r="9" spans="1:25" ht="6.75" customHeight="1" thickBot="1" x14ac:dyDescent="0.3">
      <c r="B9" s="257"/>
      <c r="C9" s="262"/>
      <c r="D9" s="262"/>
      <c r="E9" s="262"/>
      <c r="F9" s="263"/>
      <c r="G9" s="264"/>
      <c r="H9" s="262"/>
      <c r="I9" s="262"/>
      <c r="J9" s="262"/>
      <c r="K9" s="262"/>
      <c r="L9" s="262"/>
      <c r="M9" s="262"/>
      <c r="N9" s="262"/>
      <c r="O9" s="262"/>
      <c r="P9" s="262"/>
      <c r="Q9" s="262"/>
      <c r="R9" s="262"/>
      <c r="S9" s="262"/>
      <c r="T9" s="262"/>
      <c r="U9" s="262"/>
      <c r="V9" s="262"/>
      <c r="W9" s="262"/>
      <c r="X9" s="262"/>
      <c r="Y9" s="265"/>
    </row>
    <row r="10" spans="1:25" ht="33" customHeight="1" x14ac:dyDescent="0.25">
      <c r="B10" s="258"/>
      <c r="C10" s="14" t="s">
        <v>35</v>
      </c>
      <c r="D10" s="248" t="str">
        <f>'Étape 1 Installations'!E12</f>
        <v>ÉLÉMENTAIRE</v>
      </c>
      <c r="E10" s="249"/>
      <c r="F10" s="248" t="str">
        <f>'Étape 1 Installations'!F12</f>
        <v>SECONDAIRE</v>
      </c>
      <c r="G10" s="249"/>
      <c r="H10" s="260"/>
      <c r="I10" s="250" t="str">
        <f>'Étape 1 Installations'!E12</f>
        <v>ÉLÉMENTAIRE</v>
      </c>
      <c r="J10" s="251"/>
      <c r="K10" s="251"/>
      <c r="L10" s="251"/>
      <c r="M10" s="251"/>
      <c r="N10" s="251"/>
      <c r="O10" s="251"/>
      <c r="P10" s="252"/>
      <c r="Q10" s="250" t="str">
        <f>'Étape 1 Installations'!F12</f>
        <v>SECONDAIRE</v>
      </c>
      <c r="R10" s="251"/>
      <c r="S10" s="251"/>
      <c r="T10" s="251"/>
      <c r="U10" s="251"/>
      <c r="V10" s="251"/>
      <c r="W10" s="251"/>
      <c r="X10" s="252"/>
      <c r="Y10" s="266"/>
    </row>
    <row r="11" spans="1:25" ht="49.5" customHeight="1" x14ac:dyDescent="0.25">
      <c r="B11" s="258"/>
      <c r="C11" s="69"/>
      <c r="D11" s="560" t="s">
        <v>238</v>
      </c>
      <c r="E11" s="562" t="s">
        <v>162</v>
      </c>
      <c r="F11" s="560" t="s">
        <v>238</v>
      </c>
      <c r="G11" s="562" t="s">
        <v>162</v>
      </c>
      <c r="H11" s="72" t="s">
        <v>85</v>
      </c>
      <c r="I11" s="253" t="str">
        <f>'Étape 8 Tarifs horaires'!C19</f>
        <v>Conseil</v>
      </c>
      <c r="J11" s="254" t="str">
        <f>'Étape 8 Tarifs horaires'!C20</f>
        <v>Services jeunesse</v>
      </c>
      <c r="K11" s="255" t="str">
        <f>'Étape 8 Tarifs horaires'!C21</f>
        <v>Services de garde partenaires</v>
      </c>
      <c r="L11" s="255" t="str">
        <f>'Étape 8 Tarifs horaires'!C22</f>
        <v>Services à la communauté</v>
      </c>
      <c r="M11" s="255" t="str">
        <f>'Étape 8 Tarifs horaires'!C23</f>
        <v>Activité (taux de recouvrement des coûts)</v>
      </c>
      <c r="N11" s="255" t="str">
        <f>'Étape 8 Tarifs horaires'!C24</f>
        <v>Commercial</v>
      </c>
      <c r="O11" s="255">
        <f>'Étape 8 Tarifs horaires'!C25</f>
        <v>0</v>
      </c>
      <c r="P11" s="256">
        <f>'Étape 8 Tarifs horaires'!C26</f>
        <v>0</v>
      </c>
      <c r="Q11" s="253" t="str">
        <f t="shared" ref="Q11:X11" si="0">I11</f>
        <v>Conseil</v>
      </c>
      <c r="R11" s="254" t="str">
        <f t="shared" si="0"/>
        <v>Services jeunesse</v>
      </c>
      <c r="S11" s="255" t="str">
        <f t="shared" si="0"/>
        <v>Services de garde partenaires</v>
      </c>
      <c r="T11" s="255" t="str">
        <f t="shared" si="0"/>
        <v>Services à la communauté</v>
      </c>
      <c r="U11" s="255" t="str">
        <f t="shared" si="0"/>
        <v>Activité (taux de recouvrement des coûts)</v>
      </c>
      <c r="V11" s="255" t="str">
        <f t="shared" si="0"/>
        <v>Commercial</v>
      </c>
      <c r="W11" s="255">
        <f t="shared" si="0"/>
        <v>0</v>
      </c>
      <c r="X11" s="256">
        <f t="shared" si="0"/>
        <v>0</v>
      </c>
      <c r="Y11" s="266"/>
    </row>
    <row r="12" spans="1:25" ht="31.5" customHeight="1" x14ac:dyDescent="0.25">
      <c r="B12" s="258"/>
      <c r="C12" s="10"/>
      <c r="D12" s="561"/>
      <c r="E12" s="563"/>
      <c r="F12" s="561"/>
      <c r="G12" s="563"/>
      <c r="H12" s="19" t="s">
        <v>84</v>
      </c>
      <c r="I12" s="478">
        <f>'Étape 8 Tarifs horaires'!D19</f>
        <v>1</v>
      </c>
      <c r="J12" s="477">
        <f>'Étape 8 Tarifs horaires'!D20</f>
        <v>1</v>
      </c>
      <c r="K12" s="476">
        <f>'Étape 8 Tarifs horaires'!E21</f>
        <v>0.75</v>
      </c>
      <c r="L12" s="476">
        <f>'Étape 8 Tarifs horaires'!D22</f>
        <v>0.5</v>
      </c>
      <c r="M12" s="476">
        <f>'Étape 8 Tarifs horaires'!D23</f>
        <v>0</v>
      </c>
      <c r="N12" s="476">
        <f>'Étape 8 Tarifs horaires'!D24</f>
        <v>-1</v>
      </c>
      <c r="O12" s="476">
        <f>'Étape 8 Tarifs horaires'!D25</f>
        <v>1</v>
      </c>
      <c r="P12" s="475">
        <f>'Étape 8 Tarifs horaires'!D26</f>
        <v>1</v>
      </c>
      <c r="Q12" s="478">
        <f>'Étape 8 Tarifs horaires'!E19</f>
        <v>1</v>
      </c>
      <c r="R12" s="477">
        <f>'Étape 8 Tarifs horaires'!E20</f>
        <v>1</v>
      </c>
      <c r="S12" s="476">
        <f>'Étape 8 Tarifs horaires'!E21</f>
        <v>0.75</v>
      </c>
      <c r="T12" s="476">
        <f>'Étape 8 Tarifs horaires'!E22</f>
        <v>0.5</v>
      </c>
      <c r="U12" s="476">
        <f>'Étape 8 Tarifs horaires'!E23</f>
        <v>0</v>
      </c>
      <c r="V12" s="476">
        <f>'Étape 8 Tarifs horaires'!E24</f>
        <v>-1</v>
      </c>
      <c r="W12" s="476">
        <f>'Étape 8 Tarifs horaires'!E25</f>
        <v>1</v>
      </c>
      <c r="X12" s="475">
        <f>'Étape 8 Tarifs horaires'!E26</f>
        <v>1</v>
      </c>
      <c r="Y12" s="266"/>
    </row>
    <row r="13" spans="1:25" ht="6.75" customHeight="1" x14ac:dyDescent="0.25">
      <c r="B13" s="258"/>
      <c r="C13" s="260"/>
      <c r="D13" s="260"/>
      <c r="E13" s="268"/>
      <c r="F13" s="260"/>
      <c r="G13" s="268"/>
      <c r="H13" s="260"/>
      <c r="I13" s="269"/>
      <c r="J13" s="260"/>
      <c r="K13" s="260"/>
      <c r="L13" s="260"/>
      <c r="M13" s="260"/>
      <c r="N13" s="260"/>
      <c r="O13" s="260"/>
      <c r="P13" s="260"/>
      <c r="Q13" s="269"/>
      <c r="R13" s="260"/>
      <c r="S13" s="260"/>
      <c r="T13" s="260"/>
      <c r="U13" s="260"/>
      <c r="V13" s="260"/>
      <c r="W13" s="260"/>
      <c r="X13" s="260"/>
      <c r="Y13" s="266"/>
    </row>
    <row r="14" spans="1:25" ht="20.25" customHeight="1" x14ac:dyDescent="0.25">
      <c r="B14" s="258"/>
      <c r="C14" s="11" t="str">
        <f>'Étape 1 Installations'!C21</f>
        <v>Gymnase simple</v>
      </c>
      <c r="D14" s="15">
        <f>SUM('Étape 1 Installations'!E21)+('Étape 1 Installations'!E21*'Étape 4 Hypothèses'!$K$15)</f>
        <v>3510</v>
      </c>
      <c r="E14" s="447">
        <f>SUM(D14*'Étape 9 Examen coûts horaires'!$E$24)</f>
        <v>20.798720123016253</v>
      </c>
      <c r="F14" s="15">
        <f>SUM('Étape 1 Installations'!F21)+('Étape 1 Installations'!F21*'Étape 4 Hypothèses'!$L$15)</f>
        <v>5200</v>
      </c>
      <c r="G14" s="447">
        <f>SUM(F14*'Étape 9 Examen coûts horaires'!$F$24)</f>
        <v>29.453853720449544</v>
      </c>
      <c r="H14" s="261" t="s">
        <v>93</v>
      </c>
      <c r="I14" s="449">
        <f t="shared" ref="I14:P23" si="1">SUM($E14)-($E14*I$12)</f>
        <v>0</v>
      </c>
      <c r="J14" s="450">
        <f t="shared" si="1"/>
        <v>0</v>
      </c>
      <c r="K14" s="450">
        <f t="shared" si="1"/>
        <v>5.1996800307540632</v>
      </c>
      <c r="L14" s="450">
        <f t="shared" si="1"/>
        <v>10.399360061508126</v>
      </c>
      <c r="M14" s="450">
        <f t="shared" si="1"/>
        <v>20.798720123016253</v>
      </c>
      <c r="N14" s="450">
        <f t="shared" si="1"/>
        <v>41.597440246032505</v>
      </c>
      <c r="O14" s="450">
        <f t="shared" si="1"/>
        <v>0</v>
      </c>
      <c r="P14" s="450">
        <f t="shared" si="1"/>
        <v>0</v>
      </c>
      <c r="Q14" s="449">
        <f t="shared" ref="Q14:X22" si="2">SUM($G14)-($G14*Q$12)</f>
        <v>0</v>
      </c>
      <c r="R14" s="450">
        <f t="shared" si="2"/>
        <v>0</v>
      </c>
      <c r="S14" s="450">
        <f t="shared" si="2"/>
        <v>7.363463430112386</v>
      </c>
      <c r="T14" s="450">
        <f t="shared" si="2"/>
        <v>14.726926860224772</v>
      </c>
      <c r="U14" s="450">
        <f t="shared" si="2"/>
        <v>29.453853720449544</v>
      </c>
      <c r="V14" s="450">
        <f t="shared" si="2"/>
        <v>58.907707440899088</v>
      </c>
      <c r="W14" s="450">
        <f t="shared" si="2"/>
        <v>0</v>
      </c>
      <c r="X14" s="450">
        <f t="shared" si="2"/>
        <v>0</v>
      </c>
      <c r="Y14" s="266"/>
    </row>
    <row r="15" spans="1:25" ht="20.25" customHeight="1" x14ac:dyDescent="0.25">
      <c r="B15" s="258"/>
      <c r="C15" s="20" t="str">
        <f>'Étape 1 Installations'!C22</f>
        <v>Gymnase double</v>
      </c>
      <c r="D15" s="18">
        <f>SUM('Étape 1 Installations'!E22)+('Étape 1 Installations'!E22*'Étape 4 Hypothèses'!$K$15)</f>
        <v>3900</v>
      </c>
      <c r="E15" s="447">
        <f>SUM(D15*'Étape 9 Examen coûts horaires'!$E$24)</f>
        <v>23.109689025573616</v>
      </c>
      <c r="F15" s="18">
        <f>SUM('Étape 1 Installations'!F22)+('Étape 1 Installations'!F22*'Étape 4 Hypothèses'!$L$15)</f>
        <v>9750</v>
      </c>
      <c r="G15" s="447">
        <f>SUM(F15*'Étape 9 Examen coûts horaires'!$F$24)</f>
        <v>55.225975725842893</v>
      </c>
      <c r="H15" s="260"/>
      <c r="I15" s="451">
        <f t="shared" si="1"/>
        <v>0</v>
      </c>
      <c r="J15" s="452">
        <f t="shared" si="1"/>
        <v>0</v>
      </c>
      <c r="K15" s="452">
        <f t="shared" si="1"/>
        <v>5.7774222563934039</v>
      </c>
      <c r="L15" s="452">
        <f t="shared" si="1"/>
        <v>11.554844512786808</v>
      </c>
      <c r="M15" s="452">
        <f t="shared" si="1"/>
        <v>23.109689025573616</v>
      </c>
      <c r="N15" s="452">
        <f t="shared" si="1"/>
        <v>46.219378051147231</v>
      </c>
      <c r="O15" s="452">
        <f t="shared" si="1"/>
        <v>0</v>
      </c>
      <c r="P15" s="452">
        <f t="shared" si="1"/>
        <v>0</v>
      </c>
      <c r="Q15" s="451">
        <f t="shared" si="2"/>
        <v>0</v>
      </c>
      <c r="R15" s="452">
        <f t="shared" si="2"/>
        <v>0</v>
      </c>
      <c r="S15" s="452">
        <f t="shared" si="2"/>
        <v>13.806493931460722</v>
      </c>
      <c r="T15" s="452">
        <f t="shared" si="2"/>
        <v>27.612987862921447</v>
      </c>
      <c r="U15" s="452">
        <f t="shared" si="2"/>
        <v>55.225975725842893</v>
      </c>
      <c r="V15" s="452">
        <f t="shared" si="2"/>
        <v>110.45195145168579</v>
      </c>
      <c r="W15" s="452">
        <f t="shared" si="2"/>
        <v>0</v>
      </c>
      <c r="X15" s="452">
        <f t="shared" si="2"/>
        <v>0</v>
      </c>
      <c r="Y15" s="266"/>
    </row>
    <row r="16" spans="1:25" ht="20.25" customHeight="1" x14ac:dyDescent="0.25">
      <c r="B16" s="258"/>
      <c r="C16" s="11" t="str">
        <f>'Étape 1 Installations'!C23</f>
        <v>Scène</v>
      </c>
      <c r="D16" s="15">
        <f>SUM('Étape 1 Installations'!E23)+('Étape 1 Installations'!E23*'Étape 4 Hypothèses'!$K$15)</f>
        <v>702</v>
      </c>
      <c r="E16" s="447">
        <f>SUM(D16*'Étape 9 Examen coûts horaires'!$E$24)</f>
        <v>4.1597440246032509</v>
      </c>
      <c r="F16" s="15">
        <f>SUM('Étape 1 Installations'!F23)+('Étape 1 Installations'!F23*'Étape 4 Hypothèses'!$L$15)</f>
        <v>1560</v>
      </c>
      <c r="G16" s="447">
        <f>SUM(F16*'Étape 9 Examen coûts horaires'!$F$24)</f>
        <v>8.8361561161348625</v>
      </c>
      <c r="H16" s="260"/>
      <c r="I16" s="449">
        <f t="shared" si="1"/>
        <v>0</v>
      </c>
      <c r="J16" s="450">
        <f t="shared" si="1"/>
        <v>0</v>
      </c>
      <c r="K16" s="450">
        <f t="shared" si="1"/>
        <v>1.0399360061508127</v>
      </c>
      <c r="L16" s="450">
        <f t="shared" si="1"/>
        <v>2.0798720123016254</v>
      </c>
      <c r="M16" s="450">
        <f t="shared" si="1"/>
        <v>4.1597440246032509</v>
      </c>
      <c r="N16" s="450">
        <f t="shared" si="1"/>
        <v>8.3194880492065018</v>
      </c>
      <c r="O16" s="450">
        <f t="shared" si="1"/>
        <v>0</v>
      </c>
      <c r="P16" s="450">
        <f t="shared" si="1"/>
        <v>0</v>
      </c>
      <c r="Q16" s="449">
        <f t="shared" si="2"/>
        <v>0</v>
      </c>
      <c r="R16" s="450">
        <f t="shared" si="2"/>
        <v>0</v>
      </c>
      <c r="S16" s="450">
        <f t="shared" si="2"/>
        <v>2.2090390290337156</v>
      </c>
      <c r="T16" s="450">
        <f t="shared" si="2"/>
        <v>4.4180780580674313</v>
      </c>
      <c r="U16" s="450">
        <f t="shared" si="2"/>
        <v>8.8361561161348625</v>
      </c>
      <c r="V16" s="450">
        <f t="shared" si="2"/>
        <v>17.672312232269725</v>
      </c>
      <c r="W16" s="450">
        <f t="shared" si="2"/>
        <v>0</v>
      </c>
      <c r="X16" s="450">
        <f t="shared" si="2"/>
        <v>0</v>
      </c>
      <c r="Y16" s="266"/>
    </row>
    <row r="17" spans="2:25" ht="20.25" customHeight="1" x14ac:dyDescent="0.25">
      <c r="B17" s="258"/>
      <c r="C17" s="20" t="str">
        <f>'Étape 1 Installations'!C24</f>
        <v>Salle de classe</v>
      </c>
      <c r="D17" s="18">
        <f>SUM('Étape 1 Installations'!E24)+('Étape 1 Installations'!E24*'Étape 4 Hypothèses'!$K$15)</f>
        <v>1092</v>
      </c>
      <c r="E17" s="447">
        <f>SUM(D17*'Étape 9 Examen coûts horaires'!$E$24)</f>
        <v>6.4707129271606121</v>
      </c>
      <c r="F17" s="18">
        <f>SUM('Étape 1 Installations'!F24)+('Étape 1 Installations'!F24*'Étape 4 Hypothèses'!$L$15)</f>
        <v>1105</v>
      </c>
      <c r="G17" s="447">
        <f>SUM(F17*'Étape 9 Examen coûts horaires'!$F$24)</f>
        <v>6.2589439155955278</v>
      </c>
      <c r="H17" s="260"/>
      <c r="I17" s="451">
        <f t="shared" si="1"/>
        <v>0</v>
      </c>
      <c r="J17" s="452">
        <f t="shared" si="1"/>
        <v>0</v>
      </c>
      <c r="K17" s="452">
        <f t="shared" si="1"/>
        <v>1.617678231790153</v>
      </c>
      <c r="L17" s="452">
        <f t="shared" si="1"/>
        <v>3.235356463580306</v>
      </c>
      <c r="M17" s="452">
        <f t="shared" si="1"/>
        <v>6.4707129271606121</v>
      </c>
      <c r="N17" s="452">
        <f t="shared" si="1"/>
        <v>12.941425854321224</v>
      </c>
      <c r="O17" s="452">
        <f t="shared" si="1"/>
        <v>0</v>
      </c>
      <c r="P17" s="452">
        <f t="shared" si="1"/>
        <v>0</v>
      </c>
      <c r="Q17" s="451">
        <f t="shared" si="2"/>
        <v>0</v>
      </c>
      <c r="R17" s="452">
        <f t="shared" si="2"/>
        <v>0</v>
      </c>
      <c r="S17" s="452">
        <f t="shared" si="2"/>
        <v>1.5647359788988817</v>
      </c>
      <c r="T17" s="452">
        <f t="shared" si="2"/>
        <v>3.1294719577977639</v>
      </c>
      <c r="U17" s="452">
        <f t="shared" si="2"/>
        <v>6.2589439155955278</v>
      </c>
      <c r="V17" s="452">
        <f t="shared" si="2"/>
        <v>12.517887831191056</v>
      </c>
      <c r="W17" s="452">
        <f t="shared" si="2"/>
        <v>0</v>
      </c>
      <c r="X17" s="452">
        <f t="shared" si="2"/>
        <v>0</v>
      </c>
      <c r="Y17" s="266"/>
    </row>
    <row r="18" spans="2:25" ht="20.25" customHeight="1" x14ac:dyDescent="0.25">
      <c r="B18" s="258"/>
      <c r="C18" s="11" t="str">
        <f>'Étape 1 Installations'!C25</f>
        <v>Cafétorium ou salle de repas</v>
      </c>
      <c r="D18" s="15">
        <f>SUM('Étape 1 Installations'!E25)+('Étape 1 Installations'!E25*'Étape 4 Hypothèses'!$K$15)</f>
        <v>2210</v>
      </c>
      <c r="E18" s="447">
        <f>SUM(D18*'Étape 9 Examen coûts horaires'!$E$24)</f>
        <v>13.095490447825048</v>
      </c>
      <c r="F18" s="15">
        <f>SUM('Étape 1 Installations'!F25)+('Étape 1 Installations'!F25*'Étape 4 Hypothèses'!$L$15)</f>
        <v>3900</v>
      </c>
      <c r="G18" s="447">
        <f>SUM(F18*'Étape 9 Examen coûts horaires'!$F$24)</f>
        <v>22.090390290337158</v>
      </c>
      <c r="H18" s="260"/>
      <c r="I18" s="449">
        <f t="shared" si="1"/>
        <v>0</v>
      </c>
      <c r="J18" s="450">
        <f t="shared" si="1"/>
        <v>0</v>
      </c>
      <c r="K18" s="450">
        <f t="shared" si="1"/>
        <v>3.2738726119562624</v>
      </c>
      <c r="L18" s="450">
        <f t="shared" si="1"/>
        <v>6.547745223912524</v>
      </c>
      <c r="M18" s="450">
        <f t="shared" si="1"/>
        <v>13.095490447825048</v>
      </c>
      <c r="N18" s="450">
        <f t="shared" si="1"/>
        <v>26.190980895650096</v>
      </c>
      <c r="O18" s="450">
        <f t="shared" si="1"/>
        <v>0</v>
      </c>
      <c r="P18" s="450">
        <f t="shared" si="1"/>
        <v>0</v>
      </c>
      <c r="Q18" s="449">
        <f t="shared" si="2"/>
        <v>0</v>
      </c>
      <c r="R18" s="450">
        <f t="shared" si="2"/>
        <v>0</v>
      </c>
      <c r="S18" s="450">
        <f t="shared" si="2"/>
        <v>5.5225975725842886</v>
      </c>
      <c r="T18" s="450">
        <f t="shared" si="2"/>
        <v>11.045195145168579</v>
      </c>
      <c r="U18" s="450">
        <f t="shared" si="2"/>
        <v>22.090390290337158</v>
      </c>
      <c r="V18" s="450">
        <f t="shared" si="2"/>
        <v>44.180780580674316</v>
      </c>
      <c r="W18" s="450">
        <f t="shared" si="2"/>
        <v>0</v>
      </c>
      <c r="X18" s="450">
        <f t="shared" si="2"/>
        <v>0</v>
      </c>
      <c r="Y18" s="266"/>
    </row>
    <row r="19" spans="2:25" ht="20.25" customHeight="1" x14ac:dyDescent="0.25">
      <c r="B19" s="258"/>
      <c r="C19" s="20" t="str">
        <f>'Étape 1 Installations'!C26</f>
        <v>Bibliothèque</v>
      </c>
      <c r="D19" s="18">
        <f>SUM('Étape 1 Installations'!E26)+('Étape 1 Installations'!E26*'Étape 4 Hypothèses'!$K$15)</f>
        <v>1300</v>
      </c>
      <c r="E19" s="447">
        <f>SUM(D19*'Étape 9 Examen coûts horaires'!$E$24)</f>
        <v>7.7032296751912046</v>
      </c>
      <c r="F19" s="18">
        <f>SUM('Étape 1 Installations'!F26)+('Étape 1 Installations'!F26*'Étape 4 Hypothèses'!$L$15)</f>
        <v>3250</v>
      </c>
      <c r="G19" s="447">
        <f>SUM(F19*'Étape 9 Examen coûts horaires'!$F$24)</f>
        <v>18.408658575280963</v>
      </c>
      <c r="H19" s="260"/>
      <c r="I19" s="451">
        <f t="shared" si="1"/>
        <v>0</v>
      </c>
      <c r="J19" s="452">
        <f t="shared" si="1"/>
        <v>0</v>
      </c>
      <c r="K19" s="452">
        <f t="shared" si="1"/>
        <v>1.9258074187978007</v>
      </c>
      <c r="L19" s="452">
        <f t="shared" si="1"/>
        <v>3.8516148375956023</v>
      </c>
      <c r="M19" s="452">
        <f t="shared" si="1"/>
        <v>7.7032296751912046</v>
      </c>
      <c r="N19" s="452">
        <f t="shared" si="1"/>
        <v>15.406459350382409</v>
      </c>
      <c r="O19" s="452">
        <f t="shared" si="1"/>
        <v>0</v>
      </c>
      <c r="P19" s="452">
        <f t="shared" si="1"/>
        <v>0</v>
      </c>
      <c r="Q19" s="451">
        <f t="shared" si="2"/>
        <v>0</v>
      </c>
      <c r="R19" s="452">
        <f t="shared" si="2"/>
        <v>0</v>
      </c>
      <c r="S19" s="452">
        <f t="shared" si="2"/>
        <v>4.6021646438202417</v>
      </c>
      <c r="T19" s="452">
        <f t="shared" si="2"/>
        <v>9.2043292876404816</v>
      </c>
      <c r="U19" s="452">
        <f t="shared" si="2"/>
        <v>18.408658575280963</v>
      </c>
      <c r="V19" s="452">
        <f t="shared" si="2"/>
        <v>36.817317150561927</v>
      </c>
      <c r="W19" s="452">
        <f t="shared" si="2"/>
        <v>0</v>
      </c>
      <c r="X19" s="452">
        <f t="shared" si="2"/>
        <v>0</v>
      </c>
      <c r="Y19" s="266"/>
    </row>
    <row r="20" spans="2:25" ht="20.25" customHeight="1" x14ac:dyDescent="0.25">
      <c r="B20" s="258"/>
      <c r="C20" s="11" t="str">
        <f>'Étape 1 Installations'!C27</f>
        <v>Cuisine</v>
      </c>
      <c r="D20" s="15">
        <f>SUM('Étape 1 Installations'!E27)+('Étape 1 Installations'!E27*'Étape 4 Hypothèses'!$K$15)</f>
        <v>357.5</v>
      </c>
      <c r="E20" s="447">
        <f>SUM(D20*'Étape 9 Examen coûts horaires'!$E$24)</f>
        <v>2.1183881606775814</v>
      </c>
      <c r="F20" s="15">
        <f>SUM('Étape 1 Installations'!F27)+('Étape 1 Installations'!F27*'Étape 4 Hypothèses'!$L$15)</f>
        <v>988</v>
      </c>
      <c r="G20" s="447">
        <f>SUM(F20*'Étape 9 Examen coûts horaires'!$F$24)</f>
        <v>5.5962322068854133</v>
      </c>
      <c r="H20" s="260"/>
      <c r="I20" s="449">
        <f t="shared" si="1"/>
        <v>0</v>
      </c>
      <c r="J20" s="450">
        <f t="shared" si="1"/>
        <v>0</v>
      </c>
      <c r="K20" s="450">
        <f t="shared" si="1"/>
        <v>0.52959704016939524</v>
      </c>
      <c r="L20" s="450">
        <f t="shared" si="1"/>
        <v>1.0591940803387907</v>
      </c>
      <c r="M20" s="450">
        <f t="shared" si="1"/>
        <v>2.1183881606775814</v>
      </c>
      <c r="N20" s="450">
        <f t="shared" si="1"/>
        <v>4.2367763213551628</v>
      </c>
      <c r="O20" s="450">
        <f t="shared" si="1"/>
        <v>0</v>
      </c>
      <c r="P20" s="450">
        <f t="shared" si="1"/>
        <v>0</v>
      </c>
      <c r="Q20" s="449">
        <f t="shared" si="2"/>
        <v>0</v>
      </c>
      <c r="R20" s="450">
        <f t="shared" si="2"/>
        <v>0</v>
      </c>
      <c r="S20" s="450">
        <f t="shared" si="2"/>
        <v>1.3990580517213536</v>
      </c>
      <c r="T20" s="450">
        <f t="shared" si="2"/>
        <v>2.7981161034427067</v>
      </c>
      <c r="U20" s="450">
        <f t="shared" si="2"/>
        <v>5.5962322068854133</v>
      </c>
      <c r="V20" s="450">
        <f t="shared" si="2"/>
        <v>11.192464413770827</v>
      </c>
      <c r="W20" s="450">
        <f t="shared" si="2"/>
        <v>0</v>
      </c>
      <c r="X20" s="450">
        <f t="shared" si="2"/>
        <v>0</v>
      </c>
      <c r="Y20" s="266"/>
    </row>
    <row r="21" spans="2:25" ht="20.25" customHeight="1" x14ac:dyDescent="0.25">
      <c r="B21" s="258"/>
      <c r="C21" s="20" t="str">
        <f>'Étape 1 Installations'!C28</f>
        <v>Autre</v>
      </c>
      <c r="D21" s="18">
        <f>SUM(('Étape 1 Installations'!E28)*'Étape 4 Hypothèses'!K15)+'Étape 1 Installations'!E28</f>
        <v>1820</v>
      </c>
      <c r="E21" s="447">
        <f>SUM(D21*'Étape 9 Examen coûts horaires'!$E$24)</f>
        <v>10.784521545267687</v>
      </c>
      <c r="F21" s="18">
        <f>SUM('Étape 1 Installations'!F28)+('Étape 1 Installations'!F28*'Étape 4 Hypothèses'!$L$15)</f>
        <v>1560</v>
      </c>
      <c r="G21" s="447">
        <f>SUM(F21*'Étape 9 Examen coûts horaires'!$F$24)</f>
        <v>8.8361561161348625</v>
      </c>
      <c r="H21" s="260"/>
      <c r="I21" s="451">
        <f t="shared" si="1"/>
        <v>0</v>
      </c>
      <c r="J21" s="452">
        <f t="shared" si="1"/>
        <v>0</v>
      </c>
      <c r="K21" s="452">
        <f t="shared" si="1"/>
        <v>2.6961303863169217</v>
      </c>
      <c r="L21" s="452">
        <f t="shared" si="1"/>
        <v>5.3922607726338434</v>
      </c>
      <c r="M21" s="452">
        <f t="shared" si="1"/>
        <v>10.784521545267687</v>
      </c>
      <c r="N21" s="452">
        <f t="shared" si="1"/>
        <v>21.569043090535374</v>
      </c>
      <c r="O21" s="452">
        <f t="shared" si="1"/>
        <v>0</v>
      </c>
      <c r="P21" s="452">
        <f t="shared" si="1"/>
        <v>0</v>
      </c>
      <c r="Q21" s="451">
        <f t="shared" si="2"/>
        <v>0</v>
      </c>
      <c r="R21" s="452">
        <f t="shared" si="2"/>
        <v>0</v>
      </c>
      <c r="S21" s="452">
        <f t="shared" si="2"/>
        <v>2.2090390290337156</v>
      </c>
      <c r="T21" s="452">
        <f t="shared" si="2"/>
        <v>4.4180780580674313</v>
      </c>
      <c r="U21" s="452">
        <f t="shared" si="2"/>
        <v>8.8361561161348625</v>
      </c>
      <c r="V21" s="452">
        <f t="shared" si="2"/>
        <v>17.672312232269725</v>
      </c>
      <c r="W21" s="452">
        <f t="shared" si="2"/>
        <v>0</v>
      </c>
      <c r="X21" s="452">
        <f t="shared" si="2"/>
        <v>0</v>
      </c>
      <c r="Y21" s="266"/>
    </row>
    <row r="22" spans="2:25" ht="20.25" customHeight="1" x14ac:dyDescent="0.25">
      <c r="B22" s="258"/>
      <c r="C22" s="11" t="str">
        <f>'Étape 1 Installations'!C29</f>
        <v>Salle de musique</v>
      </c>
      <c r="D22" s="15">
        <f>SUM('Étape 1 Installations'!E29)+(('Étape 1 Installations'!E29*'Étape 4 Hypothèses'!$K$15))</f>
        <v>780</v>
      </c>
      <c r="E22" s="447">
        <f>SUM(D22*'Étape 9 Examen coûts horaires'!$E$24)</f>
        <v>4.6219378051147224</v>
      </c>
      <c r="F22" s="15">
        <f>SUM('Étape 1 Installations'!F29)+('Étape 1 Installations'!F29*'Étape 4 Hypothèses'!$L$15)</f>
        <v>1560</v>
      </c>
      <c r="G22" s="447">
        <f>SUM(F22*'Étape 9 Examen coûts horaires'!$F$24)</f>
        <v>8.8361561161348625</v>
      </c>
      <c r="H22" s="260"/>
      <c r="I22" s="449">
        <f t="shared" si="1"/>
        <v>0</v>
      </c>
      <c r="J22" s="450">
        <f t="shared" si="1"/>
        <v>0</v>
      </c>
      <c r="K22" s="450">
        <f t="shared" si="1"/>
        <v>1.1554844512786806</v>
      </c>
      <c r="L22" s="450">
        <f t="shared" si="1"/>
        <v>2.3109689025573612</v>
      </c>
      <c r="M22" s="450">
        <f t="shared" si="1"/>
        <v>4.6219378051147224</v>
      </c>
      <c r="N22" s="450">
        <f t="shared" si="1"/>
        <v>9.2438756102294448</v>
      </c>
      <c r="O22" s="450">
        <f t="shared" si="1"/>
        <v>0</v>
      </c>
      <c r="P22" s="450">
        <f t="shared" si="1"/>
        <v>0</v>
      </c>
      <c r="Q22" s="449">
        <f t="shared" si="2"/>
        <v>0</v>
      </c>
      <c r="R22" s="450">
        <f t="shared" si="2"/>
        <v>0</v>
      </c>
      <c r="S22" s="450">
        <f t="shared" si="2"/>
        <v>2.2090390290337156</v>
      </c>
      <c r="T22" s="450">
        <f t="shared" si="2"/>
        <v>4.4180780580674313</v>
      </c>
      <c r="U22" s="450">
        <f t="shared" si="2"/>
        <v>8.8361561161348625</v>
      </c>
      <c r="V22" s="450">
        <f t="shared" si="2"/>
        <v>17.672312232269725</v>
      </c>
      <c r="W22" s="450">
        <f t="shared" si="2"/>
        <v>0</v>
      </c>
      <c r="X22" s="450">
        <f t="shared" si="2"/>
        <v>0</v>
      </c>
      <c r="Y22" s="266"/>
    </row>
    <row r="23" spans="2:25" ht="20.25" customHeight="1" x14ac:dyDescent="0.25">
      <c r="B23" s="258"/>
      <c r="C23" s="20" t="str">
        <f>'Étape 1 Installations'!C30</f>
        <v>Garderie</v>
      </c>
      <c r="D23" s="18">
        <f>SUM(('Étape 1 Installations'!E30)*'Étape 4 Hypothèses'!K17)+'Étape 1 Installations'!E30</f>
        <v>8800</v>
      </c>
      <c r="E23" s="448">
        <f>SUM(D23*'Étape 9 Examen coûts horaires'!$E$24)</f>
        <v>52.144939339755844</v>
      </c>
      <c r="F23" s="18">
        <f>SUM('Étape 1 Installations'!F30)+('Étape 1 Installations'!F30*'Étape 4 Hypothèses'!$L$15)</f>
        <v>13000</v>
      </c>
      <c r="G23" s="448">
        <f>SUM(F23*'Étape 9 Examen coûts horaires'!$F$24)</f>
        <v>73.634634301123853</v>
      </c>
      <c r="H23" s="260"/>
      <c r="I23" s="451">
        <f t="shared" si="1"/>
        <v>0</v>
      </c>
      <c r="J23" s="452">
        <f t="shared" si="1"/>
        <v>0</v>
      </c>
      <c r="K23" s="452">
        <f t="shared" si="1"/>
        <v>13.036234834938959</v>
      </c>
      <c r="L23" s="452">
        <f t="shared" si="1"/>
        <v>26.072469669877922</v>
      </c>
      <c r="M23" s="452">
        <f t="shared" si="1"/>
        <v>52.144939339755844</v>
      </c>
      <c r="N23" s="452">
        <f t="shared" si="1"/>
        <v>104.28987867951169</v>
      </c>
      <c r="O23" s="452">
        <f t="shared" si="1"/>
        <v>0</v>
      </c>
      <c r="P23" s="452">
        <f t="shared" si="1"/>
        <v>0</v>
      </c>
      <c r="Q23" s="70"/>
      <c r="R23" s="21"/>
      <c r="S23" s="21"/>
      <c r="T23" s="21"/>
      <c r="U23" s="21"/>
      <c r="V23" s="21"/>
      <c r="W23" s="21"/>
      <c r="X23" s="21"/>
      <c r="Y23" s="266"/>
    </row>
    <row r="24" spans="2:25" ht="6" customHeight="1" x14ac:dyDescent="0.25">
      <c r="B24" s="258"/>
      <c r="C24" s="270"/>
      <c r="D24" s="260"/>
      <c r="E24" s="268"/>
      <c r="F24" s="260"/>
      <c r="G24" s="268"/>
      <c r="H24" s="260"/>
      <c r="I24" s="269"/>
      <c r="J24" s="260"/>
      <c r="K24" s="260"/>
      <c r="L24" s="260"/>
      <c r="M24" s="260"/>
      <c r="N24" s="260"/>
      <c r="O24" s="260"/>
      <c r="P24" s="260"/>
      <c r="Q24" s="269"/>
      <c r="R24" s="260"/>
      <c r="S24" s="260"/>
      <c r="T24" s="260"/>
      <c r="U24" s="260"/>
      <c r="V24" s="260"/>
      <c r="W24" s="260"/>
      <c r="X24" s="260"/>
      <c r="Y24" s="266"/>
    </row>
    <row r="25" spans="2:25" ht="18.75" customHeight="1" x14ac:dyDescent="0.25">
      <c r="B25" s="258"/>
      <c r="C25" s="22" t="str">
        <f>'Étape 1 Installations'!C32</f>
        <v>Aires extérieures</v>
      </c>
      <c r="D25" s="55"/>
      <c r="E25" s="56"/>
      <c r="F25" s="55" t="s">
        <v>161</v>
      </c>
      <c r="G25" s="56"/>
      <c r="H25" s="57"/>
      <c r="I25" s="71"/>
      <c r="J25" s="57"/>
      <c r="K25" s="57"/>
      <c r="L25" s="57"/>
      <c r="M25" s="57"/>
      <c r="N25" s="57"/>
      <c r="O25" s="57"/>
      <c r="P25" s="57"/>
      <c r="Q25" s="71"/>
      <c r="R25" s="57"/>
      <c r="S25" s="57"/>
      <c r="T25" s="57"/>
      <c r="U25" s="57"/>
      <c r="V25" s="57"/>
      <c r="W25" s="57"/>
      <c r="X25" s="58"/>
      <c r="Y25" s="266"/>
    </row>
    <row r="26" spans="2:25" ht="7.5" customHeight="1" x14ac:dyDescent="0.25">
      <c r="B26" s="258"/>
      <c r="C26" s="270"/>
      <c r="D26" s="260"/>
      <c r="E26" s="268"/>
      <c r="F26" s="260"/>
      <c r="G26" s="268"/>
      <c r="H26" s="260"/>
      <c r="I26" s="269"/>
      <c r="J26" s="260"/>
      <c r="K26" s="260"/>
      <c r="L26" s="260"/>
      <c r="M26" s="260"/>
      <c r="N26" s="260"/>
      <c r="O26" s="260"/>
      <c r="P26" s="260"/>
      <c r="Q26" s="269"/>
      <c r="R26" s="260"/>
      <c r="S26" s="260"/>
      <c r="T26" s="260"/>
      <c r="U26" s="260"/>
      <c r="V26" s="260"/>
      <c r="W26" s="260"/>
      <c r="X26" s="260"/>
      <c r="Y26" s="266"/>
    </row>
    <row r="27" spans="2:25" ht="27" customHeight="1" x14ac:dyDescent="0.25">
      <c r="B27" s="258"/>
      <c r="C27" s="402" t="str">
        <f>'Étape 1 Installations'!C34</f>
        <v>Terrain de sport (sans améliorations)</v>
      </c>
      <c r="D27" s="18">
        <f>'Étape 1 Installations'!E34</f>
        <v>21600</v>
      </c>
      <c r="E27" s="447">
        <f>SUM(D27*'Étape 9 Examen coûts horaires'!$E$25)</f>
        <v>26.290006587128275</v>
      </c>
      <c r="F27" s="18">
        <f>'Étape 1 Installations'!F34</f>
        <v>57600</v>
      </c>
      <c r="G27" s="447">
        <f>SUM(F27*'Étape 9 Examen coûts horaires'!$F$25)</f>
        <v>62.41545607215415</v>
      </c>
      <c r="H27" s="261" t="s">
        <v>93</v>
      </c>
      <c r="I27" s="451">
        <f t="shared" ref="I27:P28" si="3">SUM($E27)-($E27*I$12)</f>
        <v>0</v>
      </c>
      <c r="J27" s="452">
        <f t="shared" si="3"/>
        <v>0</v>
      </c>
      <c r="K27" s="452">
        <f t="shared" si="3"/>
        <v>6.5725016467820687</v>
      </c>
      <c r="L27" s="452">
        <f t="shared" si="3"/>
        <v>13.145003293564137</v>
      </c>
      <c r="M27" s="452">
        <f t="shared" si="3"/>
        <v>26.290006587128275</v>
      </c>
      <c r="N27" s="452">
        <f t="shared" si="3"/>
        <v>52.58001317425655</v>
      </c>
      <c r="O27" s="452">
        <f t="shared" si="3"/>
        <v>0</v>
      </c>
      <c r="P27" s="452">
        <f t="shared" si="3"/>
        <v>0</v>
      </c>
      <c r="Q27" s="451">
        <f t="shared" ref="Q27:X28" si="4">SUM($G27)-($G27*Q$12)</f>
        <v>0</v>
      </c>
      <c r="R27" s="452">
        <f t="shared" si="4"/>
        <v>0</v>
      </c>
      <c r="S27" s="452">
        <f t="shared" si="4"/>
        <v>15.603864018038536</v>
      </c>
      <c r="T27" s="452">
        <f t="shared" si="4"/>
        <v>31.207728036077075</v>
      </c>
      <c r="U27" s="452">
        <f t="shared" si="4"/>
        <v>62.41545607215415</v>
      </c>
      <c r="V27" s="452">
        <f t="shared" si="4"/>
        <v>124.8309121443083</v>
      </c>
      <c r="W27" s="452">
        <f t="shared" si="4"/>
        <v>0</v>
      </c>
      <c r="X27" s="452">
        <f t="shared" si="4"/>
        <v>0</v>
      </c>
      <c r="Y27" s="266"/>
    </row>
    <row r="28" spans="2:25" ht="20.45" customHeight="1" thickBot="1" x14ac:dyDescent="0.3">
      <c r="B28" s="258"/>
      <c r="C28" s="12" t="str">
        <f>'Étape 1 Installations'!C35</f>
        <v>Espace vert ou stationnement</v>
      </c>
      <c r="D28" s="15">
        <f>'Étape 1 Installations'!E35</f>
        <v>21600</v>
      </c>
      <c r="E28" s="447">
        <f>SUM(D28*'Étape 9 Examen coûts horaires'!$E$25)</f>
        <v>26.290006587128275</v>
      </c>
      <c r="F28" s="15">
        <f>'Étape 1 Installations'!F35</f>
        <v>21600</v>
      </c>
      <c r="G28" s="447">
        <f>SUM(F28*'Étape 9 Examen coûts horaires'!$F$25)</f>
        <v>23.405796027057807</v>
      </c>
      <c r="H28" s="260"/>
      <c r="I28" s="453">
        <f t="shared" si="3"/>
        <v>0</v>
      </c>
      <c r="J28" s="454">
        <f t="shared" si="3"/>
        <v>0</v>
      </c>
      <c r="K28" s="454">
        <f t="shared" si="3"/>
        <v>6.5725016467820687</v>
      </c>
      <c r="L28" s="454">
        <f t="shared" si="3"/>
        <v>13.145003293564137</v>
      </c>
      <c r="M28" s="454">
        <f t="shared" si="3"/>
        <v>26.290006587128275</v>
      </c>
      <c r="N28" s="454">
        <f t="shared" si="3"/>
        <v>52.58001317425655</v>
      </c>
      <c r="O28" s="454">
        <f t="shared" si="3"/>
        <v>0</v>
      </c>
      <c r="P28" s="454">
        <f t="shared" si="3"/>
        <v>0</v>
      </c>
      <c r="Q28" s="453">
        <f t="shared" si="4"/>
        <v>0</v>
      </c>
      <c r="R28" s="454">
        <f t="shared" si="4"/>
        <v>0</v>
      </c>
      <c r="S28" s="454">
        <f t="shared" si="4"/>
        <v>5.8514490067644509</v>
      </c>
      <c r="T28" s="454">
        <f t="shared" si="4"/>
        <v>11.702898013528904</v>
      </c>
      <c r="U28" s="454">
        <f t="shared" si="4"/>
        <v>23.405796027057807</v>
      </c>
      <c r="V28" s="454">
        <f t="shared" si="4"/>
        <v>46.811592054115614</v>
      </c>
      <c r="W28" s="454">
        <f t="shared" si="4"/>
        <v>0</v>
      </c>
      <c r="X28" s="454">
        <f t="shared" si="4"/>
        <v>0</v>
      </c>
      <c r="Y28" s="266"/>
    </row>
    <row r="29" spans="2:25" ht="7.5" customHeight="1" thickBot="1" x14ac:dyDescent="0.3">
      <c r="B29" s="259"/>
      <c r="C29" s="271"/>
      <c r="D29" s="271"/>
      <c r="E29" s="271"/>
      <c r="F29" s="272"/>
      <c r="G29" s="273"/>
      <c r="H29" s="271"/>
      <c r="I29" s="271"/>
      <c r="J29" s="271"/>
      <c r="K29" s="271"/>
      <c r="L29" s="271"/>
      <c r="M29" s="271"/>
      <c r="N29" s="271"/>
      <c r="O29" s="271"/>
      <c r="P29" s="271"/>
      <c r="Q29" s="271"/>
      <c r="R29" s="271"/>
      <c r="S29" s="271"/>
      <c r="T29" s="271"/>
      <c r="U29" s="271"/>
      <c r="V29" s="271"/>
      <c r="W29" s="271"/>
      <c r="X29" s="271"/>
      <c r="Y29" s="267"/>
    </row>
    <row r="30" spans="2:25" ht="6" customHeight="1" x14ac:dyDescent="0.25"/>
    <row r="31" spans="2:25" s="211" customFormat="1" ht="15" customHeight="1" x14ac:dyDescent="0.2">
      <c r="B31" s="209"/>
      <c r="C31" s="166" t="str">
        <f>'Information sur la séance'!C16:D16</f>
        <v>Nom</v>
      </c>
      <c r="D31" s="209"/>
      <c r="E31" s="209"/>
      <c r="F31" s="209"/>
      <c r="G31" s="212"/>
      <c r="H31" s="209"/>
      <c r="I31" s="209"/>
      <c r="J31" s="209"/>
      <c r="K31" s="209"/>
      <c r="L31" s="209"/>
      <c r="M31" s="209"/>
      <c r="N31" s="209"/>
      <c r="O31" s="209"/>
      <c r="P31" s="209"/>
      <c r="Q31" s="209"/>
      <c r="R31" s="209"/>
      <c r="S31" s="209"/>
      <c r="T31" s="209"/>
      <c r="U31" s="209"/>
      <c r="V31" s="209"/>
      <c r="W31" s="209"/>
      <c r="X31" s="209"/>
      <c r="Y31" s="209"/>
    </row>
    <row r="32" spans="2:25" s="211" customFormat="1" ht="15" customHeight="1" x14ac:dyDescent="0.2">
      <c r="B32" s="209"/>
      <c r="C32" s="166" t="str">
        <f>'Information sur la séance'!C19:D19</f>
        <v>Service administrative</v>
      </c>
      <c r="D32" s="209"/>
      <c r="E32" s="209"/>
      <c r="F32" s="209"/>
      <c r="G32" s="212"/>
      <c r="H32" s="209"/>
      <c r="I32" s="209"/>
      <c r="J32" s="168"/>
      <c r="K32" s="209"/>
      <c r="L32" s="209"/>
      <c r="M32" s="209"/>
      <c r="N32" s="209"/>
      <c r="O32" s="209"/>
      <c r="P32" s="209"/>
      <c r="Q32" s="209"/>
      <c r="R32" s="209"/>
      <c r="S32" s="209"/>
      <c r="T32" s="209"/>
      <c r="U32" s="209"/>
      <c r="V32" s="209"/>
      <c r="W32" s="209"/>
      <c r="X32" s="209"/>
      <c r="Y32" s="209"/>
    </row>
    <row r="33" spans="2:25" s="211" customFormat="1" ht="15" customHeight="1" x14ac:dyDescent="0.2">
      <c r="B33" s="209"/>
      <c r="C33" s="166" t="str">
        <f>'Information sur la séance'!C7:D7</f>
        <v>Nom du conseil scolaire</v>
      </c>
      <c r="D33" s="209"/>
      <c r="E33" s="209"/>
      <c r="F33" s="209"/>
      <c r="G33" s="212"/>
      <c r="H33" s="209"/>
      <c r="I33" s="209"/>
      <c r="J33" s="209"/>
      <c r="K33" s="209"/>
      <c r="L33" s="209"/>
      <c r="M33" s="209"/>
      <c r="N33" s="209"/>
      <c r="O33" s="209"/>
      <c r="P33" s="209"/>
      <c r="Q33" s="209"/>
      <c r="R33" s="209"/>
      <c r="S33" s="209"/>
      <c r="T33" s="209"/>
      <c r="U33" s="209"/>
      <c r="V33" s="209"/>
      <c r="W33" s="209"/>
      <c r="X33" s="209"/>
      <c r="Y33" s="209"/>
    </row>
    <row r="34" spans="2:25" s="211" customFormat="1" ht="15" customHeight="1" x14ac:dyDescent="0.2">
      <c r="B34" s="209"/>
      <c r="C34" s="167" t="s">
        <v>46</v>
      </c>
      <c r="D34" s="209"/>
      <c r="E34" s="209"/>
      <c r="F34" s="209"/>
      <c r="G34" s="212"/>
      <c r="H34" s="209"/>
      <c r="I34" s="209"/>
      <c r="J34" s="209"/>
      <c r="K34" s="209"/>
      <c r="L34" s="209"/>
      <c r="M34" s="209"/>
      <c r="N34" s="209"/>
      <c r="O34" s="209"/>
      <c r="P34" s="209"/>
      <c r="Q34" s="209"/>
      <c r="R34" s="209"/>
      <c r="S34" s="209"/>
      <c r="T34" s="209"/>
      <c r="U34" s="209"/>
      <c r="V34" s="209"/>
      <c r="W34" s="209"/>
      <c r="X34" s="209"/>
      <c r="Y34" s="209"/>
    </row>
    <row r="35" spans="2:25" s="211" customFormat="1" ht="15" customHeight="1" x14ac:dyDescent="0.2">
      <c r="B35" s="209"/>
      <c r="C35" s="376">
        <f>'Information sur la séance'!C10:D10</f>
        <v>42613</v>
      </c>
      <c r="D35" s="209"/>
      <c r="E35" s="209"/>
      <c r="F35" s="209"/>
      <c r="G35" s="212"/>
      <c r="H35" s="209"/>
      <c r="I35" s="209"/>
      <c r="J35" s="209"/>
      <c r="K35" s="209"/>
      <c r="L35" s="209"/>
      <c r="M35" s="209"/>
      <c r="N35" s="209"/>
      <c r="O35" s="209"/>
      <c r="P35" s="209"/>
      <c r="Q35" s="209"/>
      <c r="R35" s="209"/>
      <c r="S35" s="209"/>
      <c r="T35" s="209"/>
      <c r="U35" s="209"/>
      <c r="V35" s="209"/>
      <c r="W35" s="209"/>
      <c r="X35" s="209"/>
      <c r="Y35" s="209"/>
    </row>
    <row r="36" spans="2:25" ht="19.149999999999999" customHeight="1" x14ac:dyDescent="0.25"/>
    <row r="37" spans="2:25" x14ac:dyDescent="0.25">
      <c r="C37" s="158" t="s">
        <v>9</v>
      </c>
    </row>
    <row r="38" spans="2:25" x14ac:dyDescent="0.25">
      <c r="C38" s="158" t="s">
        <v>10</v>
      </c>
    </row>
    <row r="39" spans="2:25" ht="5.45" customHeight="1" x14ac:dyDescent="0.25"/>
    <row r="40" spans="2:25" x14ac:dyDescent="0.25">
      <c r="C40" s="158" t="s">
        <v>12</v>
      </c>
    </row>
    <row r="41" spans="2:25" x14ac:dyDescent="0.25">
      <c r="C41" s="158" t="s">
        <v>8</v>
      </c>
    </row>
    <row r="42" spans="2:25" ht="6" customHeight="1" x14ac:dyDescent="0.25"/>
    <row r="43" spans="2:25" ht="28.9" customHeight="1" x14ac:dyDescent="0.25">
      <c r="C43" s="522" t="s">
        <v>237</v>
      </c>
      <c r="D43" s="522"/>
      <c r="E43" s="522"/>
      <c r="F43" s="522"/>
      <c r="G43" s="522"/>
      <c r="H43" s="522"/>
      <c r="I43" s="522"/>
      <c r="J43" s="522"/>
    </row>
  </sheetData>
  <mergeCells count="7">
    <mergeCell ref="C2:X2"/>
    <mergeCell ref="C3:X3"/>
    <mergeCell ref="C43:J43"/>
    <mergeCell ref="F11:F12"/>
    <mergeCell ref="G11:G12"/>
    <mergeCell ref="D11:D12"/>
    <mergeCell ref="E11:E1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63"/>
  <sheetViews>
    <sheetView showGridLines="0" workbookViewId="0"/>
  </sheetViews>
  <sheetFormatPr defaultColWidth="9.140625" defaultRowHeight="15" x14ac:dyDescent="0.25"/>
  <cols>
    <col min="1" max="1" width="2.140625" customWidth="1"/>
    <col min="2" max="2" width="1.140625" customWidth="1"/>
    <col min="3" max="3" width="34.5703125" customWidth="1"/>
    <col min="4" max="4" width="13.5703125" customWidth="1"/>
    <col min="5" max="5" width="16.85546875" customWidth="1"/>
    <col min="6" max="6" width="15" customWidth="1"/>
    <col min="7" max="7" width="17.28515625" customWidth="1"/>
    <col min="8" max="8" width="1.28515625" customWidth="1"/>
  </cols>
  <sheetData>
    <row r="1" spans="1:25" ht="7.5" customHeight="1" x14ac:dyDescent="0.25">
      <c r="A1" s="506" t="s">
        <v>261</v>
      </c>
      <c r="B1" s="1"/>
      <c r="C1" s="2"/>
      <c r="D1" s="2"/>
      <c r="E1" s="2"/>
      <c r="F1" s="2"/>
      <c r="H1" s="16"/>
    </row>
    <row r="2" spans="1:25" ht="38.25" customHeight="1" x14ac:dyDescent="0.25">
      <c r="B2" s="1"/>
      <c r="C2" s="554" t="s">
        <v>160</v>
      </c>
      <c r="D2" s="564"/>
      <c r="E2" s="564"/>
      <c r="F2" s="564"/>
      <c r="G2" s="564"/>
      <c r="H2" s="564"/>
      <c r="I2" s="502"/>
      <c r="J2" s="502"/>
      <c r="K2" s="502"/>
      <c r="L2" s="502"/>
      <c r="M2" s="502"/>
      <c r="N2" s="502"/>
      <c r="O2" s="502"/>
      <c r="P2" s="502"/>
      <c r="Q2" s="502"/>
      <c r="R2" s="502"/>
      <c r="S2" s="502"/>
      <c r="T2" s="502"/>
      <c r="U2" s="502"/>
      <c r="V2" s="502"/>
      <c r="W2" s="502"/>
      <c r="X2" s="502"/>
      <c r="Y2" s="502"/>
    </row>
    <row r="3" spans="1:25" x14ac:dyDescent="0.25">
      <c r="B3" s="1"/>
      <c r="C3" s="559" t="s">
        <v>159</v>
      </c>
      <c r="D3" s="559"/>
      <c r="E3" s="559"/>
      <c r="F3" s="559"/>
      <c r="G3" s="559"/>
      <c r="H3" s="559"/>
      <c r="I3" s="559"/>
      <c r="J3" s="559"/>
      <c r="K3" s="559"/>
      <c r="L3" s="559"/>
      <c r="M3" s="559"/>
      <c r="N3" s="559"/>
      <c r="O3" s="559"/>
      <c r="P3" s="559"/>
      <c r="Q3" s="559"/>
      <c r="R3" s="559"/>
      <c r="S3" s="559"/>
      <c r="T3" s="559"/>
      <c r="U3" s="559"/>
      <c r="V3" s="559"/>
      <c r="W3" s="559"/>
      <c r="X3" s="559"/>
      <c r="Y3" s="559"/>
    </row>
    <row r="4" spans="1:25" ht="6.75" customHeight="1" x14ac:dyDescent="0.25">
      <c r="B4" s="1"/>
      <c r="C4" s="503"/>
      <c r="D4" s="62"/>
      <c r="E4" s="62"/>
      <c r="F4" s="62"/>
      <c r="G4" s="63"/>
      <c r="H4" s="64"/>
      <c r="I4" s="63"/>
      <c r="J4" s="63"/>
      <c r="K4" s="63"/>
      <c r="L4" s="63"/>
      <c r="M4" s="63"/>
      <c r="N4" s="63"/>
      <c r="O4" s="63"/>
      <c r="P4" s="63"/>
      <c r="Q4" s="63"/>
      <c r="R4" s="63"/>
      <c r="S4" s="63"/>
      <c r="T4" s="63"/>
      <c r="U4" s="63"/>
      <c r="V4" s="63"/>
      <c r="W4" s="63"/>
      <c r="X4" s="63"/>
      <c r="Y4" s="63"/>
    </row>
    <row r="5" spans="1:25" ht="20.25" customHeight="1" x14ac:dyDescent="0.25">
      <c r="B5" s="333"/>
      <c r="C5" s="334" t="str">
        <f>'Étape 10 Tarifs horaires recou.'!C5</f>
        <v>Nom du projet</v>
      </c>
      <c r="D5" s="335"/>
      <c r="E5" s="335"/>
      <c r="F5" s="335"/>
      <c r="G5" s="403">
        <f ca="1">TODAY()</f>
        <v>43222</v>
      </c>
      <c r="H5" s="336"/>
    </row>
    <row r="6" spans="1:25" ht="6" customHeight="1" x14ac:dyDescent="0.25"/>
    <row r="7" spans="1:25" ht="52.5" customHeight="1" x14ac:dyDescent="0.25">
      <c r="C7" s="540" t="s">
        <v>168</v>
      </c>
      <c r="D7" s="540"/>
      <c r="E7" s="540"/>
      <c r="F7" s="540"/>
      <c r="G7" s="540"/>
    </row>
    <row r="8" spans="1:25" ht="6" customHeight="1" x14ac:dyDescent="0.25"/>
    <row r="9" spans="1:25" ht="32.25" customHeight="1" x14ac:dyDescent="0.25">
      <c r="C9" s="565" t="s">
        <v>215</v>
      </c>
      <c r="D9" s="566"/>
      <c r="E9" s="566"/>
      <c r="F9" s="566"/>
      <c r="G9" s="566"/>
    </row>
    <row r="10" spans="1:25" ht="4.5" customHeight="1" x14ac:dyDescent="0.25">
      <c r="B10" s="77"/>
      <c r="C10" s="78"/>
      <c r="D10" s="78"/>
      <c r="E10" s="78"/>
      <c r="F10" s="78"/>
      <c r="G10" s="78"/>
      <c r="H10" s="79"/>
    </row>
    <row r="11" spans="1:25" ht="20.25" customHeight="1" x14ac:dyDescent="0.25">
      <c r="B11" s="80"/>
      <c r="C11" s="339" t="s">
        <v>94</v>
      </c>
      <c r="D11" s="81"/>
      <c r="E11" s="81"/>
      <c r="F11" s="81"/>
      <c r="G11" s="81"/>
      <c r="H11" s="82"/>
    </row>
    <row r="12" spans="1:25" ht="15.75" thickBot="1" x14ac:dyDescent="0.3">
      <c r="B12" s="80"/>
      <c r="C12" s="81"/>
      <c r="D12" s="340" t="s">
        <v>16</v>
      </c>
      <c r="E12" s="341"/>
      <c r="F12" s="340" t="s">
        <v>17</v>
      </c>
      <c r="G12" s="341"/>
      <c r="H12" s="82"/>
    </row>
    <row r="13" spans="1:25" ht="30" customHeight="1" x14ac:dyDescent="0.25">
      <c r="B13" s="80"/>
      <c r="C13" s="349" t="s">
        <v>167</v>
      </c>
      <c r="D13" s="352" t="str">
        <f>'Étape 1 Installations'!E12</f>
        <v>ÉLÉMENTAIRE</v>
      </c>
      <c r="E13" s="353"/>
      <c r="F13" s="352" t="str">
        <f>'Étape 1 Installations'!F12</f>
        <v>SECONDAIRE</v>
      </c>
      <c r="G13" s="353"/>
      <c r="H13" s="82"/>
    </row>
    <row r="14" spans="1:25" ht="66" customHeight="1" x14ac:dyDescent="0.25">
      <c r="B14" s="80"/>
      <c r="C14" s="83"/>
      <c r="D14" s="354" t="s">
        <v>95</v>
      </c>
      <c r="E14" s="355" t="s">
        <v>166</v>
      </c>
      <c r="F14" s="354" t="s">
        <v>95</v>
      </c>
      <c r="G14" s="355" t="s">
        <v>166</v>
      </c>
      <c r="H14" s="82"/>
    </row>
    <row r="15" spans="1:25" ht="24.75" customHeight="1" x14ac:dyDescent="0.25">
      <c r="B15" s="80"/>
      <c r="C15" s="350" t="str">
        <f>'Étape 1 Installations'!C21</f>
        <v>Gymnase simple</v>
      </c>
      <c r="D15" s="356">
        <v>1000</v>
      </c>
      <c r="E15" s="455">
        <f>SUM(('Étape 10 Tarifs horaires recou.'!D14)*'Étape 9 Examen coûts horaires'!$E$18)*D15</f>
        <v>20407.581583870298</v>
      </c>
      <c r="F15" s="356">
        <v>1000</v>
      </c>
      <c r="G15" s="455">
        <f>SUM(('Étape 10 Tarifs horaires recou.'!F14)*'Étape 9 Examen coûts horaires'!$F$18)*F15</f>
        <v>28899.94765083104</v>
      </c>
      <c r="H15" s="82"/>
    </row>
    <row r="16" spans="1:25" ht="24.75" customHeight="1" x14ac:dyDescent="0.25">
      <c r="B16" s="80"/>
      <c r="C16" s="350" t="str">
        <f>'Étape 1 Installations'!C22</f>
        <v>Gymnase double</v>
      </c>
      <c r="D16" s="356">
        <v>1000</v>
      </c>
      <c r="E16" s="455">
        <f>SUM(('Étape 10 Tarifs horaires recou.'!D15)*'Étape 9 Examen coûts horaires'!$E$18)*D16</f>
        <v>22675.090648744779</v>
      </c>
      <c r="F16" s="356">
        <v>1000</v>
      </c>
      <c r="G16" s="455">
        <f>SUM(('Étape 10 Tarifs horaires recou.'!F15)*'Étape 9 Examen coûts horaires'!$F$18)*F16</f>
        <v>54187.401845308203</v>
      </c>
      <c r="H16" s="82"/>
    </row>
    <row r="17" spans="2:9" ht="24.75" customHeight="1" x14ac:dyDescent="0.25">
      <c r="B17" s="80"/>
      <c r="C17" s="350" t="str">
        <f>'Étape 1 Installations'!C23</f>
        <v>Scène</v>
      </c>
      <c r="D17" s="356">
        <v>1000</v>
      </c>
      <c r="E17" s="455">
        <f>SUM(('Étape 10 Tarifs horaires recou.'!D16)*'Étape 9 Examen coûts horaires'!$E$18)*D17</f>
        <v>4081.5163167740602</v>
      </c>
      <c r="F17" s="356">
        <v>1000</v>
      </c>
      <c r="G17" s="455">
        <f>SUM(('Étape 10 Tarifs horaires recou.'!F16)*'Étape 9 Examen coûts horaires'!$F$18)*F17</f>
        <v>8669.9842952493127</v>
      </c>
      <c r="H17" s="82"/>
    </row>
    <row r="18" spans="2:9" ht="24.75" customHeight="1" x14ac:dyDescent="0.25">
      <c r="B18" s="80"/>
      <c r="C18" s="350" t="str">
        <f>'Étape 1 Installations'!C24</f>
        <v>Salle de classe</v>
      </c>
      <c r="D18" s="356">
        <v>1000</v>
      </c>
      <c r="E18" s="455">
        <f>SUM(('Étape 10 Tarifs horaires recou.'!D17)*'Étape 9 Examen coûts horaires'!$E$18)*D18</f>
        <v>6349.0253816485374</v>
      </c>
      <c r="F18" s="356">
        <v>1000</v>
      </c>
      <c r="G18" s="455">
        <f>SUM(('Étape 10 Tarifs horaires recou.'!F17)*'Étape 9 Examen coûts horaires'!$F$18)*F18</f>
        <v>6141.2388758015959</v>
      </c>
      <c r="H18" s="82"/>
    </row>
    <row r="19" spans="2:9" ht="24.75" customHeight="1" x14ac:dyDescent="0.25">
      <c r="B19" s="80"/>
      <c r="C19" s="350" t="str">
        <f>'Étape 1 Installations'!C25</f>
        <v>Cafétorium ou salle de repas</v>
      </c>
      <c r="D19" s="356">
        <v>1000</v>
      </c>
      <c r="E19" s="455">
        <f>SUM(('Étape 10 Tarifs horaires recou.'!D18)*'Étape 9 Examen coûts horaires'!$E$18)*D19</f>
        <v>12849.218034288708</v>
      </c>
      <c r="F19" s="356">
        <v>1000</v>
      </c>
      <c r="G19" s="455">
        <f>SUM(('Étape 10 Tarifs horaires recou.'!F18)*'Étape 9 Examen coûts horaires'!$F$18)*F19</f>
        <v>21674.960738123282</v>
      </c>
      <c r="H19" s="82"/>
    </row>
    <row r="20" spans="2:9" ht="24.75" customHeight="1" x14ac:dyDescent="0.25">
      <c r="B20" s="80"/>
      <c r="C20" s="350" t="str">
        <f>'Étape 1 Installations'!C26</f>
        <v>Bibliothèque</v>
      </c>
      <c r="D20" s="356">
        <v>1000</v>
      </c>
      <c r="E20" s="455">
        <f>SUM(('Étape 10 Tarifs horaires recou.'!D19)*'Étape 9 Examen coûts horaires'!$E$18)*D20</f>
        <v>7558.3635495815925</v>
      </c>
      <c r="F20" s="356">
        <v>1000</v>
      </c>
      <c r="G20" s="455">
        <f>SUM(('Étape 10 Tarifs horaires recou.'!F19)*'Étape 9 Examen coûts horaires'!$F$18)*F20</f>
        <v>18062.467281769401</v>
      </c>
      <c r="H20" s="82"/>
    </row>
    <row r="21" spans="2:9" ht="24.75" customHeight="1" x14ac:dyDescent="0.25">
      <c r="B21" s="80"/>
      <c r="C21" s="350" t="str">
        <f>'Étape 1 Installations'!C27</f>
        <v>Cuisine</v>
      </c>
      <c r="D21" s="356">
        <v>1000</v>
      </c>
      <c r="E21" s="455">
        <f>SUM(('Étape 10 Tarifs horaires recou.'!D20)*'Étape 9 Examen coûts horaires'!$E$18)*D21</f>
        <v>2078.5499761349379</v>
      </c>
      <c r="F21" s="356">
        <v>1000</v>
      </c>
      <c r="G21" s="455">
        <f>SUM(('Étape 10 Tarifs horaires recou.'!F20)*'Étape 9 Examen coûts horaires'!$F$18)*F21</f>
        <v>5490.990053657898</v>
      </c>
      <c r="H21" s="82"/>
    </row>
    <row r="22" spans="2:9" ht="24.75" customHeight="1" x14ac:dyDescent="0.25">
      <c r="B22" s="80"/>
      <c r="C22" s="350" t="str">
        <f>'Étape 1 Installations'!C28</f>
        <v>Autre</v>
      </c>
      <c r="D22" s="356">
        <v>1000</v>
      </c>
      <c r="E22" s="455">
        <f>SUM(('Étape 10 Tarifs horaires recou.'!D21)*'Étape 9 Examen coûts horaires'!$E$18)*D22</f>
        <v>10581.708969414231</v>
      </c>
      <c r="F22" s="356">
        <v>1000</v>
      </c>
      <c r="G22" s="455">
        <f>SUM(('Étape 10 Tarifs horaires recou.'!F21)*'Étape 9 Examen coûts horaires'!$F$18)*F22</f>
        <v>8669.9842952493127</v>
      </c>
      <c r="H22" s="82"/>
      <c r="I22" s="73"/>
    </row>
    <row r="23" spans="2:9" ht="24.75" customHeight="1" x14ac:dyDescent="0.25">
      <c r="B23" s="80"/>
      <c r="C23" s="350" t="str">
        <f>'Étape 1 Installations'!C29</f>
        <v>Salle de musique</v>
      </c>
      <c r="D23" s="356">
        <v>1000</v>
      </c>
      <c r="E23" s="455">
        <f>SUM(('Étape 10 Tarifs horaires recou.'!D22)*'Étape 9 Examen coûts horaires'!$E$18)*D23</f>
        <v>4535.0181297489553</v>
      </c>
      <c r="F23" s="356">
        <v>1000</v>
      </c>
      <c r="G23" s="455">
        <f>SUM(('Étape 10 Tarifs horaires recou.'!F22)*'Étape 9 Examen coûts horaires'!$F$18)*F23</f>
        <v>8669.9842952493127</v>
      </c>
      <c r="H23" s="82"/>
    </row>
    <row r="24" spans="2:9" ht="24.75" customHeight="1" x14ac:dyDescent="0.25">
      <c r="B24" s="80"/>
      <c r="C24" s="350" t="str">
        <f>'Étape 1 Installations'!C30</f>
        <v>Garderie</v>
      </c>
      <c r="D24" s="356">
        <v>1000</v>
      </c>
      <c r="E24" s="455">
        <f>SUM(('Étape 10 Tarifs horaires recou.'!D23)*'Étape 9 Examen coûts horaires'!$E$18)*D24</f>
        <v>51164.307104860018</v>
      </c>
      <c r="F24" s="356">
        <v>1000</v>
      </c>
      <c r="G24" s="455">
        <f>SUM(('Étape 10 Tarifs horaires recou.'!F23)*'Étape 9 Examen coûts horaires'!$F$18)*F24</f>
        <v>72249.869127077603</v>
      </c>
      <c r="H24" s="82"/>
    </row>
    <row r="25" spans="2:9" ht="24.75" customHeight="1" x14ac:dyDescent="0.25">
      <c r="B25" s="80"/>
      <c r="C25" s="360" t="str">
        <f>'Étape 1 Installations'!C34</f>
        <v>Terrain de sport (sans améliorations)</v>
      </c>
      <c r="D25" s="361">
        <v>1000</v>
      </c>
      <c r="E25" s="455">
        <f>SUM(('Étape 10 Tarifs horaires recou.'!D27)*'Étape 9 Examen coûts horaires'!$E$19)*D25</f>
        <v>25795.599493335649</v>
      </c>
      <c r="F25" s="361">
        <v>1000</v>
      </c>
      <c r="G25" s="455">
        <f>SUM(('Étape 10 Tarifs horaires recou.'!F27)*'Étape 9 Examen coûts horaires'!$E$19)*F25</f>
        <v>68788.26531556173</v>
      </c>
      <c r="H25" s="82"/>
    </row>
    <row r="26" spans="2:9" ht="24.75" customHeight="1" thickBot="1" x14ac:dyDescent="0.3">
      <c r="B26" s="80"/>
      <c r="C26" s="351" t="str">
        <f>'Étape 1 Installations'!C35</f>
        <v>Espace vert ou stationnement</v>
      </c>
      <c r="D26" s="357">
        <v>1000</v>
      </c>
      <c r="E26" s="455">
        <f>SUM(('Étape 10 Tarifs horaires recou.'!D28)*'Étape 9 Examen coûts horaires'!$E$19)*D26</f>
        <v>25795.599493335649</v>
      </c>
      <c r="F26" s="357">
        <v>1000</v>
      </c>
      <c r="G26" s="455">
        <f>SUM(('Étape 10 Tarifs horaires recou.'!F28)*'Étape 9 Examen coûts horaires'!$E$19)*F26</f>
        <v>25795.599493335649</v>
      </c>
      <c r="H26" s="82"/>
    </row>
    <row r="27" spans="2:9" ht="22.5" customHeight="1" thickTop="1" thickBot="1" x14ac:dyDescent="0.3">
      <c r="B27" s="80"/>
      <c r="C27" s="331" t="s">
        <v>4</v>
      </c>
      <c r="D27" s="358">
        <f>SUM(D15:D26)</f>
        <v>12000</v>
      </c>
      <c r="E27" s="456">
        <f>SUM(E15:E26)</f>
        <v>193871.57868173742</v>
      </c>
      <c r="F27" s="358">
        <f>SUM(F15:F26)</f>
        <v>12000</v>
      </c>
      <c r="G27" s="456">
        <f>SUM(G15:G26)</f>
        <v>327300.69326721429</v>
      </c>
      <c r="H27" s="82"/>
    </row>
    <row r="28" spans="2:9" s="194" customFormat="1" ht="22.5" customHeight="1" x14ac:dyDescent="0.25">
      <c r="B28" s="190"/>
      <c r="C28" s="497" t="s">
        <v>207</v>
      </c>
      <c r="D28" s="497"/>
      <c r="E28" s="497"/>
      <c r="F28" s="497"/>
      <c r="G28" s="457">
        <f>SUM(E27+G27)</f>
        <v>521172.2719489517</v>
      </c>
      <c r="H28" s="193"/>
    </row>
    <row r="29" spans="2:9" s="194" customFormat="1" ht="6" customHeight="1" x14ac:dyDescent="0.25">
      <c r="B29" s="190"/>
      <c r="C29" s="497"/>
      <c r="D29" s="497"/>
      <c r="E29" s="497"/>
      <c r="F29" s="497"/>
      <c r="G29" s="338"/>
      <c r="H29" s="193"/>
    </row>
    <row r="30" spans="2:9" ht="22.5" customHeight="1" x14ac:dyDescent="0.25">
      <c r="B30" s="80"/>
      <c r="C30" s="497" t="s">
        <v>236</v>
      </c>
      <c r="D30" s="498"/>
      <c r="E30" s="498"/>
      <c r="F30" s="498"/>
      <c r="G30" s="458">
        <v>50000</v>
      </c>
      <c r="H30" s="82"/>
    </row>
    <row r="31" spans="2:9" ht="32.25" customHeight="1" thickBot="1" x14ac:dyDescent="0.3">
      <c r="B31" s="80"/>
      <c r="C31" s="567" t="s">
        <v>208</v>
      </c>
      <c r="D31" s="568"/>
      <c r="E31" s="568"/>
      <c r="F31" s="569"/>
      <c r="G31" s="459">
        <v>190000</v>
      </c>
      <c r="H31" s="82"/>
    </row>
    <row r="32" spans="2:9" s="194" customFormat="1" ht="22.5" customHeight="1" x14ac:dyDescent="0.25">
      <c r="B32" s="190"/>
      <c r="C32" s="497" t="s">
        <v>209</v>
      </c>
      <c r="D32" s="497"/>
      <c r="E32" s="497"/>
      <c r="F32" s="497"/>
      <c r="G32" s="457">
        <f>SUM(G30:G31)</f>
        <v>240000</v>
      </c>
      <c r="H32" s="193"/>
    </row>
    <row r="33" spans="1:9" ht="6" customHeight="1" thickBot="1" x14ac:dyDescent="0.3">
      <c r="B33" s="80"/>
      <c r="C33" s="498"/>
      <c r="D33" s="498"/>
      <c r="E33" s="498"/>
      <c r="F33" s="498"/>
      <c r="G33" s="81"/>
      <c r="H33" s="82"/>
    </row>
    <row r="34" spans="1:9" s="194" customFormat="1" ht="28.5" customHeight="1" thickBot="1" x14ac:dyDescent="0.3">
      <c r="B34" s="190"/>
      <c r="C34" s="570" t="s">
        <v>210</v>
      </c>
      <c r="D34" s="511"/>
      <c r="E34" s="511"/>
      <c r="F34" s="571"/>
      <c r="G34" s="404">
        <f>SUM(G32-G28)</f>
        <v>-281172.2719489517</v>
      </c>
      <c r="H34" s="193"/>
    </row>
    <row r="35" spans="1:9" s="194" customFormat="1" ht="5.25" customHeight="1" x14ac:dyDescent="0.25">
      <c r="B35" s="343"/>
      <c r="C35" s="344"/>
      <c r="D35" s="344"/>
      <c r="E35" s="344"/>
      <c r="F35" s="344"/>
      <c r="G35" s="344"/>
      <c r="H35" s="345"/>
    </row>
    <row r="36" spans="1:9" s="194" customFormat="1" ht="6" customHeight="1" x14ac:dyDescent="0.25">
      <c r="B36" s="338"/>
      <c r="C36" s="338"/>
      <c r="D36" s="338"/>
      <c r="E36" s="338"/>
      <c r="F36" s="338"/>
      <c r="G36" s="338"/>
      <c r="H36" s="338"/>
    </row>
    <row r="37" spans="1:9" s="194" customFormat="1" ht="5.25" customHeight="1" x14ac:dyDescent="0.25">
      <c r="B37" s="346"/>
      <c r="C37" s="347"/>
      <c r="D37" s="347"/>
      <c r="E37" s="347"/>
      <c r="F37" s="347"/>
      <c r="G37" s="347"/>
      <c r="H37" s="348"/>
    </row>
    <row r="38" spans="1:9" s="194" customFormat="1" ht="22.5" customHeight="1" x14ac:dyDescent="0.25">
      <c r="A38" s="338"/>
      <c r="B38" s="190"/>
      <c r="C38" s="499" t="s">
        <v>211</v>
      </c>
      <c r="D38" s="497"/>
      <c r="E38" s="497"/>
      <c r="F38" s="497"/>
      <c r="G38" s="338"/>
      <c r="H38" s="193"/>
      <c r="I38" s="338"/>
    </row>
    <row r="39" spans="1:9" s="194" customFormat="1" ht="5.25" customHeight="1" x14ac:dyDescent="0.25">
      <c r="A39" s="338"/>
      <c r="B39" s="190"/>
      <c r="C39" s="499"/>
      <c r="D39" s="497"/>
      <c r="E39" s="497"/>
      <c r="F39" s="497"/>
      <c r="G39" s="338"/>
      <c r="H39" s="193"/>
      <c r="I39" s="338"/>
    </row>
    <row r="40" spans="1:9" ht="24.75" customHeight="1" x14ac:dyDescent="0.25">
      <c r="B40" s="80"/>
      <c r="C40" s="497" t="s">
        <v>96</v>
      </c>
      <c r="D40" s="498"/>
      <c r="E40" s="498"/>
      <c r="F40" s="500">
        <v>18000</v>
      </c>
      <c r="G40" s="81"/>
      <c r="H40" s="82"/>
    </row>
    <row r="41" spans="1:9" ht="33" customHeight="1" x14ac:dyDescent="0.25">
      <c r="B41" s="80"/>
      <c r="C41" s="570" t="s">
        <v>212</v>
      </c>
      <c r="D41" s="536"/>
      <c r="E41" s="536"/>
      <c r="F41" s="572"/>
      <c r="G41" s="460">
        <f>SUM(F40*'Étape 6 Tarif espaces exclusifs'!H37)</f>
        <v>236937.25490196078</v>
      </c>
      <c r="H41" s="82"/>
    </row>
    <row r="42" spans="1:9" ht="21" customHeight="1" x14ac:dyDescent="0.25">
      <c r="B42" s="80"/>
      <c r="C42" s="332" t="s">
        <v>97</v>
      </c>
      <c r="D42" s="81"/>
      <c r="E42" s="81"/>
      <c r="F42" s="337">
        <f>SUM(F40*'Étape 4 Hypothèses'!M15)</f>
        <v>5400</v>
      </c>
      <c r="G42" s="81"/>
      <c r="H42" s="82"/>
    </row>
    <row r="43" spans="1:9" ht="27.75" customHeight="1" thickBot="1" x14ac:dyDescent="0.3">
      <c r="B43" s="80"/>
      <c r="C43" s="573" t="s">
        <v>165</v>
      </c>
      <c r="D43" s="548"/>
      <c r="E43" s="548"/>
      <c r="F43" s="549"/>
      <c r="G43" s="461">
        <f>SUM(F42*'Étape 6 Tarif espaces exclusifs'!H37)</f>
        <v>71081.176470588238</v>
      </c>
      <c r="H43" s="82"/>
    </row>
    <row r="44" spans="1:9" ht="27" customHeight="1" x14ac:dyDescent="0.25">
      <c r="B44" s="80"/>
      <c r="C44" s="332" t="s">
        <v>164</v>
      </c>
      <c r="D44" s="81"/>
      <c r="E44" s="81"/>
      <c r="F44" s="81"/>
      <c r="G44" s="462">
        <f>SUM(G41+G43)</f>
        <v>308018.43137254904</v>
      </c>
      <c r="H44" s="82"/>
    </row>
    <row r="45" spans="1:9" ht="3.75" customHeight="1" x14ac:dyDescent="0.25">
      <c r="B45" s="80"/>
      <c r="C45" s="81"/>
      <c r="D45" s="81"/>
      <c r="E45" s="81"/>
      <c r="F45" s="81"/>
      <c r="G45" s="81"/>
      <c r="H45" s="82"/>
    </row>
    <row r="46" spans="1:9" ht="22.5" customHeight="1" x14ac:dyDescent="0.25">
      <c r="B46" s="80"/>
      <c r="C46" s="497" t="s">
        <v>213</v>
      </c>
      <c r="D46" s="498"/>
      <c r="E46" s="498"/>
      <c r="F46" s="498"/>
      <c r="G46" s="458">
        <v>30000</v>
      </c>
      <c r="H46" s="82"/>
    </row>
    <row r="47" spans="1:9" ht="3.75" customHeight="1" thickBot="1" x14ac:dyDescent="0.3">
      <c r="B47" s="80"/>
      <c r="C47" s="498"/>
      <c r="D47" s="498"/>
      <c r="E47" s="498"/>
      <c r="F47" s="498"/>
      <c r="G47" s="81"/>
      <c r="H47" s="82"/>
    </row>
    <row r="48" spans="1:9" s="194" customFormat="1" ht="27.75" customHeight="1" thickBot="1" x14ac:dyDescent="0.3">
      <c r="B48" s="190"/>
      <c r="C48" s="570" t="s">
        <v>214</v>
      </c>
      <c r="D48" s="511"/>
      <c r="E48" s="511"/>
      <c r="F48" s="571"/>
      <c r="G48" s="404">
        <f>SUM(G46-G44)</f>
        <v>-278018.43137254904</v>
      </c>
      <c r="H48" s="193"/>
    </row>
    <row r="49" spans="2:10" ht="6.75" customHeight="1" x14ac:dyDescent="0.25">
      <c r="B49" s="83"/>
      <c r="C49" s="84"/>
      <c r="D49" s="84"/>
      <c r="E49" s="84"/>
      <c r="F49" s="84"/>
      <c r="G49" s="84"/>
      <c r="H49" s="85"/>
    </row>
    <row r="50" spans="2:10" ht="5.25" customHeight="1" x14ac:dyDescent="0.25"/>
    <row r="51" spans="2:10" x14ac:dyDescent="0.25">
      <c r="B51" s="342"/>
      <c r="C51" s="166" t="str">
        <f>'Étape 10 Tarifs horaires recou.'!C31</f>
        <v>Nom</v>
      </c>
      <c r="D51" s="342"/>
      <c r="E51" s="342"/>
      <c r="F51" s="342"/>
      <c r="G51" s="342"/>
      <c r="H51" s="342"/>
    </row>
    <row r="52" spans="2:10" x14ac:dyDescent="0.25">
      <c r="B52" s="342"/>
      <c r="C52" s="166" t="str">
        <f>'Étape 10 Tarifs horaires recou.'!C32</f>
        <v>Service administrative</v>
      </c>
      <c r="D52" s="342"/>
      <c r="E52" s="342"/>
      <c r="F52" s="342"/>
      <c r="G52" s="342"/>
      <c r="H52" s="342"/>
    </row>
    <row r="53" spans="2:10" x14ac:dyDescent="0.25">
      <c r="B53" s="342"/>
      <c r="C53" s="166" t="str">
        <f>'Étape 10 Tarifs horaires recou.'!C33</f>
        <v>Nom du conseil scolaire</v>
      </c>
      <c r="D53" s="342"/>
      <c r="E53" s="342"/>
      <c r="F53" s="342"/>
      <c r="G53" s="342"/>
      <c r="H53" s="342"/>
    </row>
    <row r="54" spans="2:10" x14ac:dyDescent="0.25">
      <c r="B54" s="342"/>
      <c r="C54" s="167" t="s">
        <v>46</v>
      </c>
      <c r="D54" s="342"/>
      <c r="E54" s="342"/>
      <c r="F54" s="342"/>
      <c r="G54" s="342"/>
      <c r="H54" s="342"/>
    </row>
    <row r="55" spans="2:10" x14ac:dyDescent="0.25">
      <c r="B55" s="342"/>
      <c r="C55" s="376">
        <f>'Étape 10 Tarifs horaires recou.'!C35</f>
        <v>42613</v>
      </c>
      <c r="D55" s="342"/>
      <c r="E55" s="342"/>
      <c r="F55" s="342"/>
      <c r="G55" s="342"/>
      <c r="H55" s="342"/>
    </row>
    <row r="57" spans="2:10" x14ac:dyDescent="0.25">
      <c r="C57" s="158" t="s">
        <v>9</v>
      </c>
      <c r="G57" s="16"/>
    </row>
    <row r="58" spans="2:10" x14ac:dyDescent="0.25">
      <c r="C58" s="158" t="s">
        <v>10</v>
      </c>
      <c r="G58" s="16"/>
    </row>
    <row r="59" spans="2:10" ht="6" customHeight="1" x14ac:dyDescent="0.25">
      <c r="G59" s="16"/>
    </row>
    <row r="60" spans="2:10" x14ac:dyDescent="0.25">
      <c r="C60" s="158" t="s">
        <v>12</v>
      </c>
      <c r="G60" s="16"/>
    </row>
    <row r="61" spans="2:10" x14ac:dyDescent="0.25">
      <c r="C61" s="158" t="s">
        <v>8</v>
      </c>
      <c r="G61" s="16"/>
    </row>
    <row r="62" spans="2:10" x14ac:dyDescent="0.25">
      <c r="G62" s="16"/>
    </row>
    <row r="63" spans="2:10" ht="24.75" customHeight="1" x14ac:dyDescent="0.25">
      <c r="C63" s="522" t="s">
        <v>237</v>
      </c>
      <c r="D63" s="522"/>
      <c r="E63" s="522"/>
      <c r="F63" s="522"/>
      <c r="G63" s="522"/>
      <c r="H63" s="159"/>
      <c r="I63" s="159"/>
      <c r="J63" s="159"/>
    </row>
  </sheetData>
  <mergeCells count="10">
    <mergeCell ref="C2:H2"/>
    <mergeCell ref="C3:Y3"/>
    <mergeCell ref="C63:G63"/>
    <mergeCell ref="C7:G7"/>
    <mergeCell ref="C9:G9"/>
    <mergeCell ref="C31:F31"/>
    <mergeCell ref="C34:F34"/>
    <mergeCell ref="C41:F41"/>
    <mergeCell ref="C43:F43"/>
    <mergeCell ref="C48:F48"/>
  </mergeCells>
  <pageMargins left="0.7" right="0.7" top="0.75" bottom="0.75" header="0.3" footer="0.3"/>
  <pageSetup orientation="portrait" horizontalDpi="0" verticalDpi="0"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6"/>
  <sheetViews>
    <sheetView showGridLines="0" zoomScale="85" zoomScaleNormal="85" workbookViewId="0"/>
  </sheetViews>
  <sheetFormatPr defaultColWidth="9.140625" defaultRowHeight="15" x14ac:dyDescent="0.25"/>
  <cols>
    <col min="1" max="1" width="2" customWidth="1"/>
    <col min="2" max="2" width="1.28515625" customWidth="1"/>
    <col min="3" max="3" width="6.5703125" customWidth="1"/>
    <col min="4" max="4" width="83.140625" customWidth="1"/>
    <col min="5" max="6" width="1.28515625" customWidth="1"/>
  </cols>
  <sheetData>
    <row r="1" spans="1:5" x14ac:dyDescent="0.25">
      <c r="A1" s="506" t="s">
        <v>250</v>
      </c>
    </row>
    <row r="2" spans="1:5" ht="39" customHeight="1" x14ac:dyDescent="0.25">
      <c r="C2" s="516" t="s">
        <v>160</v>
      </c>
      <c r="D2" s="517"/>
    </row>
    <row r="3" spans="1:5" x14ac:dyDescent="0.25">
      <c r="C3" s="481" t="s">
        <v>159</v>
      </c>
      <c r="D3" s="481"/>
    </row>
    <row r="4" spans="1:5" ht="6" customHeight="1" x14ac:dyDescent="0.25"/>
    <row r="5" spans="1:5" ht="5.45" customHeight="1" x14ac:dyDescent="0.25">
      <c r="B5" s="139"/>
      <c r="C5" s="141"/>
      <c r="D5" s="141"/>
      <c r="E5" s="142"/>
    </row>
    <row r="6" spans="1:5" s="472" customFormat="1" ht="14.45" customHeight="1" x14ac:dyDescent="0.25">
      <c r="B6" s="144"/>
      <c r="C6" s="215" t="s">
        <v>24</v>
      </c>
      <c r="D6" s="216"/>
      <c r="E6" s="145"/>
    </row>
    <row r="7" spans="1:5" s="472" customFormat="1" ht="24" customHeight="1" x14ac:dyDescent="0.25">
      <c r="B7" s="144"/>
      <c r="C7" s="514" t="s">
        <v>28</v>
      </c>
      <c r="D7" s="515"/>
      <c r="E7" s="145"/>
    </row>
    <row r="8" spans="1:5" s="472" customFormat="1" ht="4.9000000000000004" customHeight="1" x14ac:dyDescent="0.25">
      <c r="B8" s="144"/>
      <c r="C8" s="217"/>
      <c r="D8" s="217"/>
      <c r="E8" s="145"/>
    </row>
    <row r="9" spans="1:5" s="472" customFormat="1" x14ac:dyDescent="0.25">
      <c r="B9" s="144"/>
      <c r="C9" s="215" t="s">
        <v>25</v>
      </c>
      <c r="D9" s="216"/>
      <c r="E9" s="145"/>
    </row>
    <row r="10" spans="1:5" s="472" customFormat="1" ht="21.6" customHeight="1" x14ac:dyDescent="0.25">
      <c r="B10" s="144"/>
      <c r="C10" s="518">
        <v>42613</v>
      </c>
      <c r="D10" s="519"/>
      <c r="E10" s="145"/>
    </row>
    <row r="11" spans="1:5" s="472" customFormat="1" ht="4.1500000000000004" customHeight="1" x14ac:dyDescent="0.25">
      <c r="B11" s="144"/>
      <c r="C11" s="217"/>
      <c r="D11" s="217"/>
      <c r="E11" s="145"/>
    </row>
    <row r="12" spans="1:5" s="472" customFormat="1" ht="14.45" customHeight="1" x14ac:dyDescent="0.25">
      <c r="B12" s="144"/>
      <c r="C12" s="215" t="s">
        <v>26</v>
      </c>
      <c r="D12" s="216"/>
      <c r="E12" s="145"/>
    </row>
    <row r="13" spans="1:5" s="472" customFormat="1" ht="21.6" customHeight="1" x14ac:dyDescent="0.25">
      <c r="B13" s="144"/>
      <c r="C13" s="520" t="s">
        <v>29</v>
      </c>
      <c r="D13" s="521"/>
      <c r="E13" s="145"/>
    </row>
    <row r="14" spans="1:5" s="472" customFormat="1" ht="4.1500000000000004" customHeight="1" x14ac:dyDescent="0.25">
      <c r="B14" s="144"/>
      <c r="C14" s="217"/>
      <c r="D14" s="217"/>
      <c r="E14" s="145"/>
    </row>
    <row r="15" spans="1:5" s="472" customFormat="1" ht="14.45" customHeight="1" x14ac:dyDescent="0.25">
      <c r="B15" s="144"/>
      <c r="C15" s="218" t="s">
        <v>27</v>
      </c>
      <c r="D15" s="219"/>
      <c r="E15" s="145"/>
    </row>
    <row r="16" spans="1:5" s="472" customFormat="1" ht="24" customHeight="1" x14ac:dyDescent="0.25">
      <c r="B16" s="144"/>
      <c r="C16" s="514" t="s">
        <v>30</v>
      </c>
      <c r="D16" s="515"/>
      <c r="E16" s="145"/>
    </row>
    <row r="17" spans="2:5" s="472" customFormat="1" ht="3.6" customHeight="1" x14ac:dyDescent="0.25">
      <c r="B17" s="144"/>
      <c r="C17" s="217"/>
      <c r="D17" s="217"/>
      <c r="E17" s="145"/>
    </row>
    <row r="18" spans="2:5" s="472" customFormat="1" x14ac:dyDescent="0.25">
      <c r="B18" s="144"/>
      <c r="C18" s="483" t="s">
        <v>227</v>
      </c>
      <c r="D18" s="216"/>
      <c r="E18" s="145"/>
    </row>
    <row r="19" spans="2:5" s="472" customFormat="1" ht="24" customHeight="1" x14ac:dyDescent="0.25">
      <c r="B19" s="144"/>
      <c r="C19" s="514" t="s">
        <v>228</v>
      </c>
      <c r="D19" s="515"/>
      <c r="E19" s="145"/>
    </row>
    <row r="20" spans="2:5" ht="5.45" customHeight="1" x14ac:dyDescent="0.25">
      <c r="B20" s="140"/>
      <c r="C20" s="220"/>
      <c r="D20" s="220"/>
      <c r="E20" s="143"/>
    </row>
    <row r="21" spans="2:5" ht="4.5" customHeight="1" x14ac:dyDescent="0.25">
      <c r="C21" s="210"/>
      <c r="D21" s="210"/>
    </row>
    <row r="22" spans="2:5" x14ac:dyDescent="0.25">
      <c r="C22" s="153" t="s">
        <v>229</v>
      </c>
      <c r="D22" s="153"/>
    </row>
    <row r="23" spans="2:5" ht="7.9" customHeight="1" x14ac:dyDescent="0.25">
      <c r="C23" s="210"/>
      <c r="D23" s="210"/>
    </row>
    <row r="24" spans="2:5" x14ac:dyDescent="0.25">
      <c r="C24" s="482" t="s">
        <v>240</v>
      </c>
      <c r="D24" s="482"/>
    </row>
    <row r="25" spans="2:5" x14ac:dyDescent="0.25">
      <c r="C25" s="464" t="s">
        <v>172</v>
      </c>
      <c r="D25" s="464"/>
    </row>
    <row r="26" spans="2:5" x14ac:dyDescent="0.25">
      <c r="C26" s="464" t="s">
        <v>173</v>
      </c>
      <c r="D26" s="464"/>
    </row>
    <row r="27" spans="2:5" x14ac:dyDescent="0.25">
      <c r="C27" s="482" t="s">
        <v>241</v>
      </c>
      <c r="D27" s="482"/>
    </row>
    <row r="28" spans="2:5" x14ac:dyDescent="0.25">
      <c r="C28" s="464" t="s">
        <v>174</v>
      </c>
      <c r="D28" s="464"/>
    </row>
    <row r="29" spans="2:5" x14ac:dyDescent="0.25">
      <c r="C29" s="464" t="s">
        <v>102</v>
      </c>
      <c r="D29" s="464"/>
    </row>
    <row r="30" spans="2:5" x14ac:dyDescent="0.25">
      <c r="C30" s="464" t="s">
        <v>120</v>
      </c>
      <c r="D30" s="464"/>
    </row>
    <row r="31" spans="2:5" x14ac:dyDescent="0.25">
      <c r="C31" s="482" t="s">
        <v>242</v>
      </c>
      <c r="D31" s="482"/>
    </row>
    <row r="32" spans="2:5" x14ac:dyDescent="0.25">
      <c r="C32" s="464" t="s">
        <v>175</v>
      </c>
      <c r="D32" s="464"/>
    </row>
    <row r="33" spans="3:4" x14ac:dyDescent="0.25">
      <c r="C33" s="152" t="s">
        <v>243</v>
      </c>
      <c r="D33" s="152"/>
    </row>
    <row r="34" spans="3:4" x14ac:dyDescent="0.25">
      <c r="C34" s="152" t="s">
        <v>244</v>
      </c>
      <c r="D34" s="152"/>
    </row>
    <row r="35" spans="3:4" x14ac:dyDescent="0.25">
      <c r="C35" s="151" t="s">
        <v>103</v>
      </c>
      <c r="D35" s="151"/>
    </row>
    <row r="36" spans="3:4" x14ac:dyDescent="0.25">
      <c r="C36" s="152" t="s">
        <v>245</v>
      </c>
      <c r="D36" s="152"/>
    </row>
    <row r="37" spans="3:4" x14ac:dyDescent="0.25">
      <c r="C37" s="210"/>
      <c r="D37" s="210"/>
    </row>
    <row r="38" spans="3:4" x14ac:dyDescent="0.25">
      <c r="C38" s="210"/>
      <c r="D38" s="158" t="s">
        <v>9</v>
      </c>
    </row>
    <row r="39" spans="3:4" x14ac:dyDescent="0.25">
      <c r="C39" s="210"/>
      <c r="D39" s="158" t="s">
        <v>10</v>
      </c>
    </row>
    <row r="40" spans="3:4" ht="5.45" customHeight="1" x14ac:dyDescent="0.25">
      <c r="C40" s="210"/>
      <c r="D40" s="210"/>
    </row>
    <row r="41" spans="3:4" x14ac:dyDescent="0.25">
      <c r="C41" s="210"/>
      <c r="D41" s="158" t="s">
        <v>12</v>
      </c>
    </row>
    <row r="42" spans="3:4" x14ac:dyDescent="0.25">
      <c r="C42" s="210"/>
      <c r="D42" s="158" t="s">
        <v>8</v>
      </c>
    </row>
    <row r="43" spans="3:4" ht="3" customHeight="1" x14ac:dyDescent="0.25">
      <c r="C43" s="210"/>
      <c r="D43" s="210"/>
    </row>
    <row r="44" spans="3:4" ht="22.5" x14ac:dyDescent="0.25">
      <c r="C44" s="210"/>
      <c r="D44" s="491" t="s">
        <v>237</v>
      </c>
    </row>
    <row r="45" spans="3:4" ht="5.45" customHeight="1" x14ac:dyDescent="0.25">
      <c r="C45" s="210"/>
      <c r="D45" s="210"/>
    </row>
    <row r="46" spans="3:4" x14ac:dyDescent="0.25">
      <c r="C46" s="210"/>
      <c r="D46" s="210"/>
    </row>
  </sheetData>
  <mergeCells count="6">
    <mergeCell ref="C19:D19"/>
    <mergeCell ref="C2:D2"/>
    <mergeCell ref="C10:D10"/>
    <mergeCell ref="C16:D16"/>
    <mergeCell ref="C13:D13"/>
    <mergeCell ref="C7:D7"/>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51"/>
  <sheetViews>
    <sheetView showGridLines="0" zoomScaleNormal="100" workbookViewId="0"/>
  </sheetViews>
  <sheetFormatPr defaultColWidth="9.140625" defaultRowHeight="15" x14ac:dyDescent="0.25"/>
  <cols>
    <col min="1" max="1" width="1.5703125" customWidth="1"/>
    <col min="2" max="2" width="1.140625" customWidth="1"/>
    <col min="3" max="3" width="95.5703125" customWidth="1"/>
    <col min="4" max="4" width="10.28515625" customWidth="1"/>
    <col min="5" max="6" width="15" customWidth="1"/>
    <col min="7" max="7" width="16" bestFit="1" customWidth="1"/>
    <col min="8" max="8" width="1.28515625" customWidth="1"/>
  </cols>
  <sheetData>
    <row r="1" spans="1:9" x14ac:dyDescent="0.25">
      <c r="A1" s="506" t="s">
        <v>251</v>
      </c>
    </row>
    <row r="2" spans="1:9" ht="18" x14ac:dyDescent="0.25">
      <c r="C2" s="480" t="s">
        <v>160</v>
      </c>
    </row>
    <row r="3" spans="1:9" x14ac:dyDescent="0.25">
      <c r="C3" s="481" t="s">
        <v>159</v>
      </c>
    </row>
    <row r="4" spans="1:9" ht="6" customHeight="1" x14ac:dyDescent="0.25">
      <c r="C4" s="135"/>
    </row>
    <row r="5" spans="1:9" s="74" customFormat="1" ht="15.75" x14ac:dyDescent="0.25">
      <c r="B5" s="181"/>
      <c r="C5" s="182" t="str">
        <f>'Information sur la séance'!C13:D13</f>
        <v>Nom du projet</v>
      </c>
      <c r="D5" s="183"/>
      <c r="E5" s="183"/>
      <c r="F5" s="183"/>
      <c r="G5" s="373">
        <f ca="1">TODAY()</f>
        <v>43222</v>
      </c>
      <c r="H5" s="184"/>
    </row>
    <row r="6" spans="1:9" s="74" customFormat="1" ht="4.5" customHeight="1" x14ac:dyDescent="0.25">
      <c r="B6" s="49"/>
      <c r="C6" s="224"/>
      <c r="D6" s="49"/>
      <c r="E6" s="49"/>
      <c r="F6" s="49"/>
      <c r="G6" s="226"/>
      <c r="H6" s="49"/>
    </row>
    <row r="7" spans="1:9" s="74" customFormat="1" ht="51" customHeight="1" x14ac:dyDescent="0.25">
      <c r="B7" s="49"/>
      <c r="C7" s="527" t="s">
        <v>170</v>
      </c>
      <c r="D7" s="527"/>
      <c r="E7" s="527"/>
      <c r="F7" s="527"/>
      <c r="G7" s="527"/>
      <c r="H7" s="49"/>
    </row>
    <row r="8" spans="1:9" ht="5.25" customHeight="1" x14ac:dyDescent="0.25">
      <c r="A8" s="38"/>
      <c r="B8" s="38"/>
      <c r="C8" s="23"/>
      <c r="D8" s="23"/>
      <c r="E8" s="54"/>
      <c r="F8" s="54"/>
      <c r="G8" s="54"/>
      <c r="H8" s="38"/>
      <c r="I8" s="38"/>
    </row>
    <row r="9" spans="1:9" ht="6" customHeight="1" x14ac:dyDescent="0.25">
      <c r="A9" s="38"/>
      <c r="B9" s="39"/>
      <c r="C9" s="28"/>
      <c r="D9" s="28"/>
      <c r="E9" s="28"/>
      <c r="F9" s="28"/>
      <c r="G9" s="28"/>
      <c r="H9" s="33"/>
      <c r="I9" s="38"/>
    </row>
    <row r="10" spans="1:9" ht="15.75" x14ac:dyDescent="0.25">
      <c r="A10" s="38"/>
      <c r="B10" s="43"/>
      <c r="C10" s="134" t="s">
        <v>111</v>
      </c>
      <c r="D10" s="24"/>
      <c r="E10" s="244" t="s">
        <v>16</v>
      </c>
      <c r="F10" s="244" t="s">
        <v>17</v>
      </c>
      <c r="H10" s="34"/>
      <c r="I10" s="38"/>
    </row>
    <row r="11" spans="1:9" s="74" customFormat="1" ht="21.75" customHeight="1" x14ac:dyDescent="0.25">
      <c r="A11" s="54"/>
      <c r="B11" s="301"/>
      <c r="C11" s="112"/>
      <c r="D11" s="302" t="s">
        <v>15</v>
      </c>
      <c r="E11" s="239" t="s">
        <v>34</v>
      </c>
      <c r="F11" s="239" t="s">
        <v>34</v>
      </c>
      <c r="G11" s="303" t="s">
        <v>4</v>
      </c>
      <c r="H11" s="304"/>
      <c r="I11" s="54"/>
    </row>
    <row r="12" spans="1:9" x14ac:dyDescent="0.25">
      <c r="A12" s="38"/>
      <c r="B12" s="43"/>
      <c r="C12" s="76"/>
      <c r="D12" s="24"/>
      <c r="E12" s="471" t="s">
        <v>31</v>
      </c>
      <c r="F12" s="471" t="s">
        <v>32</v>
      </c>
      <c r="G12" s="204"/>
      <c r="H12" s="34"/>
      <c r="I12" s="38"/>
    </row>
    <row r="13" spans="1:9" ht="5.25" customHeight="1" thickBot="1" x14ac:dyDescent="0.3">
      <c r="A13" s="38"/>
      <c r="B13" s="43"/>
      <c r="C13" s="29"/>
      <c r="D13" s="29"/>
      <c r="E13" s="29"/>
      <c r="F13" s="29"/>
      <c r="G13" s="29"/>
      <c r="H13" s="35"/>
      <c r="I13" s="38"/>
    </row>
    <row r="14" spans="1:9" ht="31.9" customHeight="1" thickBot="1" x14ac:dyDescent="0.3">
      <c r="A14" s="38"/>
      <c r="B14" s="43"/>
      <c r="C14" s="172" t="s">
        <v>112</v>
      </c>
      <c r="D14" s="25"/>
      <c r="E14" s="88">
        <v>850000</v>
      </c>
      <c r="F14" s="88">
        <v>500000</v>
      </c>
      <c r="G14" s="60">
        <f>SUM(E13:F14)</f>
        <v>1350000</v>
      </c>
      <c r="H14" s="36"/>
      <c r="I14" s="38"/>
    </row>
    <row r="15" spans="1:9" ht="39" thickBot="1" x14ac:dyDescent="0.3">
      <c r="A15" s="38"/>
      <c r="B15" s="43"/>
      <c r="C15" s="68"/>
      <c r="D15" s="68"/>
      <c r="E15" s="375">
        <f>SUM(1)-((G14-E14)/G14)</f>
        <v>0.62962962962962965</v>
      </c>
      <c r="F15" s="375">
        <f>SUM(1)-((G14-F14)/G14)</f>
        <v>0.37037037037037035</v>
      </c>
      <c r="G15" s="374" t="s">
        <v>33</v>
      </c>
      <c r="H15" s="36"/>
      <c r="I15" s="38"/>
    </row>
    <row r="16" spans="1:9" ht="15.75" thickBot="1" x14ac:dyDescent="0.3">
      <c r="A16" s="38"/>
      <c r="B16" s="43"/>
      <c r="C16" s="172" t="s">
        <v>113</v>
      </c>
      <c r="D16" s="25"/>
      <c r="E16" s="88">
        <v>95</v>
      </c>
      <c r="F16" s="88">
        <v>60</v>
      </c>
      <c r="G16" s="60">
        <f>SUM(E16:F16)</f>
        <v>155</v>
      </c>
      <c r="H16" s="36"/>
      <c r="I16" s="38"/>
    </row>
    <row r="17" spans="1:10" ht="15.75" thickBot="1" x14ac:dyDescent="0.3">
      <c r="A17" s="38"/>
      <c r="B17" s="43"/>
      <c r="C17" s="474" t="s">
        <v>169</v>
      </c>
      <c r="D17" s="26"/>
      <c r="E17" s="88">
        <v>35</v>
      </c>
      <c r="F17" s="88">
        <v>5</v>
      </c>
      <c r="G17" s="60">
        <f>SUM(E17:F17)</f>
        <v>40</v>
      </c>
      <c r="H17" s="37"/>
      <c r="I17" s="38"/>
    </row>
    <row r="18" spans="1:10" ht="6" customHeight="1" x14ac:dyDescent="0.25">
      <c r="A18" s="38"/>
      <c r="B18" s="43"/>
      <c r="C18" s="75"/>
      <c r="D18" s="25"/>
      <c r="E18" s="24"/>
      <c r="F18" s="24"/>
      <c r="G18" s="24"/>
      <c r="H18" s="45"/>
      <c r="I18" s="38"/>
    </row>
    <row r="19" spans="1:10" ht="29.45" customHeight="1" x14ac:dyDescent="0.25">
      <c r="A19" s="38"/>
      <c r="B19" s="43"/>
      <c r="C19" s="92" t="s">
        <v>35</v>
      </c>
      <c r="D19" s="7"/>
      <c r="E19" s="524" t="s">
        <v>114</v>
      </c>
      <c r="F19" s="525"/>
      <c r="G19" s="526"/>
      <c r="H19" s="45"/>
      <c r="I19" s="38"/>
    </row>
    <row r="20" spans="1:10" ht="30" customHeight="1" thickBot="1" x14ac:dyDescent="0.3">
      <c r="A20" s="38"/>
      <c r="B20" s="43"/>
      <c r="C20" s="93"/>
      <c r="D20" s="7"/>
      <c r="E20" s="221"/>
      <c r="F20" s="222"/>
      <c r="G20" s="223"/>
      <c r="H20" s="45"/>
      <c r="I20" s="38"/>
    </row>
    <row r="21" spans="1:10" ht="19.899999999999999" customHeight="1" thickBot="1" x14ac:dyDescent="0.3">
      <c r="A21" s="38"/>
      <c r="B21" s="43"/>
      <c r="C21" s="91" t="s">
        <v>36</v>
      </c>
      <c r="D21" s="7"/>
      <c r="E21" s="88">
        <v>2700</v>
      </c>
      <c r="F21" s="88">
        <v>4000</v>
      </c>
      <c r="G21" s="60">
        <f t="shared" ref="G21:G28" si="0">AVERAGEIF(E21:F21,"&lt;&gt;0")</f>
        <v>3350</v>
      </c>
      <c r="H21" s="45"/>
      <c r="I21" s="38"/>
      <c r="J21" s="147"/>
    </row>
    <row r="22" spans="1:10" ht="19.899999999999999" customHeight="1" thickBot="1" x14ac:dyDescent="0.3">
      <c r="A22" s="38"/>
      <c r="B22" s="43"/>
      <c r="C22" s="65" t="s">
        <v>37</v>
      </c>
      <c r="D22" s="7"/>
      <c r="E22" s="88">
        <v>3000</v>
      </c>
      <c r="F22" s="88">
        <v>7500</v>
      </c>
      <c r="G22" s="60">
        <f t="shared" si="0"/>
        <v>5250</v>
      </c>
      <c r="H22" s="45"/>
      <c r="I22" s="38"/>
    </row>
    <row r="23" spans="1:10" ht="19.899999999999999" customHeight="1" thickBot="1" x14ac:dyDescent="0.3">
      <c r="A23" s="38"/>
      <c r="B23" s="43"/>
      <c r="C23" s="65" t="s">
        <v>38</v>
      </c>
      <c r="D23" s="7"/>
      <c r="E23" s="88">
        <v>540</v>
      </c>
      <c r="F23" s="88">
        <v>1200</v>
      </c>
      <c r="G23" s="60">
        <f t="shared" si="0"/>
        <v>870</v>
      </c>
      <c r="H23" s="45"/>
      <c r="I23" s="38"/>
    </row>
    <row r="24" spans="1:10" ht="19.899999999999999" customHeight="1" thickBot="1" x14ac:dyDescent="0.3">
      <c r="A24" s="38"/>
      <c r="B24" s="43"/>
      <c r="C24" s="65" t="s">
        <v>39</v>
      </c>
      <c r="D24" s="7"/>
      <c r="E24" s="88">
        <v>840</v>
      </c>
      <c r="F24" s="88">
        <v>850</v>
      </c>
      <c r="G24" s="60">
        <f t="shared" si="0"/>
        <v>845</v>
      </c>
      <c r="H24" s="45"/>
      <c r="I24" s="38"/>
    </row>
    <row r="25" spans="1:10" ht="19.899999999999999" customHeight="1" thickBot="1" x14ac:dyDescent="0.3">
      <c r="A25" s="38"/>
      <c r="B25" s="43"/>
      <c r="C25" s="479" t="s">
        <v>216</v>
      </c>
      <c r="D25" s="7"/>
      <c r="E25" s="88">
        <v>1700</v>
      </c>
      <c r="F25" s="88">
        <v>3000</v>
      </c>
      <c r="G25" s="60">
        <f t="shared" si="0"/>
        <v>2350</v>
      </c>
      <c r="H25" s="45"/>
      <c r="I25" s="38"/>
    </row>
    <row r="26" spans="1:10" ht="19.899999999999999" customHeight="1" thickBot="1" x14ac:dyDescent="0.3">
      <c r="A26" s="38"/>
      <c r="B26" s="43"/>
      <c r="C26" s="65" t="s">
        <v>40</v>
      </c>
      <c r="D26" s="7"/>
      <c r="E26" s="88">
        <v>1000</v>
      </c>
      <c r="F26" s="88">
        <v>2500</v>
      </c>
      <c r="G26" s="60">
        <f t="shared" si="0"/>
        <v>1750</v>
      </c>
      <c r="H26" s="45"/>
      <c r="I26" s="38"/>
    </row>
    <row r="27" spans="1:10" ht="19.899999999999999" customHeight="1" thickBot="1" x14ac:dyDescent="0.3">
      <c r="A27" s="38"/>
      <c r="B27" s="43"/>
      <c r="C27" s="65" t="s">
        <v>41</v>
      </c>
      <c r="D27" s="7"/>
      <c r="E27" s="88">
        <v>275</v>
      </c>
      <c r="F27" s="88">
        <v>760</v>
      </c>
      <c r="G27" s="60">
        <f t="shared" si="0"/>
        <v>517.5</v>
      </c>
      <c r="H27" s="45"/>
      <c r="I27" s="38"/>
    </row>
    <row r="28" spans="1:10" ht="19.899999999999999" customHeight="1" thickBot="1" x14ac:dyDescent="0.3">
      <c r="A28" s="38"/>
      <c r="B28" s="43"/>
      <c r="C28" s="65" t="s">
        <v>42</v>
      </c>
      <c r="D28" s="7"/>
      <c r="E28" s="88">
        <v>1400</v>
      </c>
      <c r="F28" s="88">
        <v>1200</v>
      </c>
      <c r="G28" s="60">
        <f t="shared" si="0"/>
        <v>1300</v>
      </c>
      <c r="H28" s="45"/>
      <c r="I28" s="38"/>
    </row>
    <row r="29" spans="1:10" ht="19.899999999999999" customHeight="1" thickBot="1" x14ac:dyDescent="0.35">
      <c r="A29" s="38"/>
      <c r="B29" s="43"/>
      <c r="C29" s="65" t="s">
        <v>43</v>
      </c>
      <c r="D29" s="7"/>
      <c r="E29" s="88">
        <v>600</v>
      </c>
      <c r="F29" s="88">
        <v>1200</v>
      </c>
      <c r="G29" s="60">
        <f>AVERAGEIF(E29:F29,"&lt;&gt;0")</f>
        <v>900</v>
      </c>
      <c r="H29" s="45"/>
      <c r="I29" s="38"/>
      <c r="J29" s="106"/>
    </row>
    <row r="30" spans="1:10" ht="19.899999999999999" customHeight="1" thickBot="1" x14ac:dyDescent="0.3">
      <c r="A30" s="38"/>
      <c r="B30" s="43"/>
      <c r="C30" s="479" t="s">
        <v>125</v>
      </c>
      <c r="D30" s="7"/>
      <c r="E30" s="88">
        <v>8000</v>
      </c>
      <c r="F30" s="88">
        <v>10000</v>
      </c>
      <c r="G30" s="60">
        <f>AVERAGEIF(E30:F30,"&lt;&gt;0")</f>
        <v>9000</v>
      </c>
      <c r="H30" s="45"/>
      <c r="I30" s="38"/>
    </row>
    <row r="31" spans="1:10" x14ac:dyDescent="0.25">
      <c r="A31" s="38"/>
      <c r="B31" s="43"/>
      <c r="C31" s="8"/>
      <c r="D31" s="7"/>
      <c r="E31" s="6"/>
      <c r="F31" s="6"/>
      <c r="G31" s="6"/>
      <c r="H31" s="45"/>
      <c r="I31" s="38"/>
    </row>
    <row r="32" spans="1:10" x14ac:dyDescent="0.25">
      <c r="A32" s="38"/>
      <c r="B32" s="43"/>
      <c r="C32" s="89" t="s">
        <v>110</v>
      </c>
      <c r="D32" s="7"/>
      <c r="E32" s="6"/>
      <c r="F32" s="6"/>
      <c r="G32" s="6"/>
      <c r="H32" s="45"/>
      <c r="I32" s="38"/>
    </row>
    <row r="33" spans="1:9" ht="15.75" thickBot="1" x14ac:dyDescent="0.3">
      <c r="A33" s="38"/>
      <c r="B33" s="43"/>
      <c r="C33" s="90"/>
      <c r="D33" s="23"/>
      <c r="E33" s="38"/>
      <c r="F33" s="38"/>
      <c r="G33" s="38"/>
      <c r="H33" s="45"/>
      <c r="I33" s="38"/>
    </row>
    <row r="34" spans="1:9" ht="19.149999999999999" customHeight="1" thickBot="1" x14ac:dyDescent="0.3">
      <c r="A34" s="38"/>
      <c r="B34" s="43"/>
      <c r="C34" s="65" t="s">
        <v>44</v>
      </c>
      <c r="D34" s="243" t="s">
        <v>15</v>
      </c>
      <c r="E34" s="88">
        <v>21600</v>
      </c>
      <c r="F34" s="88">
        <v>57600</v>
      </c>
      <c r="G34" s="60">
        <f>AVERAGEIF(E34:F34,"&lt;&gt;0")</f>
        <v>39600</v>
      </c>
      <c r="H34" s="45"/>
      <c r="I34" s="38"/>
    </row>
    <row r="35" spans="1:9" ht="19.149999999999999" customHeight="1" thickBot="1" x14ac:dyDescent="0.3">
      <c r="A35" s="38"/>
      <c r="B35" s="43"/>
      <c r="C35" s="65" t="s">
        <v>45</v>
      </c>
      <c r="D35" s="243" t="s">
        <v>15</v>
      </c>
      <c r="E35" s="88">
        <v>21600</v>
      </c>
      <c r="F35" s="88">
        <v>21600</v>
      </c>
      <c r="G35" s="60">
        <f>AVERAGEIF(E35:F35,"&lt;&gt;0")</f>
        <v>21600</v>
      </c>
      <c r="H35" s="45"/>
      <c r="I35" s="38"/>
    </row>
    <row r="36" spans="1:9" ht="5.45" customHeight="1" x14ac:dyDescent="0.25">
      <c r="A36" s="38"/>
      <c r="B36" s="46"/>
      <c r="C36" s="30"/>
      <c r="D36" s="30"/>
      <c r="E36" s="30"/>
      <c r="F36" s="30"/>
      <c r="G36" s="30"/>
      <c r="H36" s="31"/>
      <c r="I36" s="38"/>
    </row>
    <row r="37" spans="1:9" ht="5.25" customHeight="1" x14ac:dyDescent="0.25">
      <c r="A37" s="38"/>
      <c r="B37" s="38"/>
      <c r="C37" s="23"/>
      <c r="D37" s="23"/>
      <c r="E37" s="38"/>
      <c r="F37" s="38"/>
      <c r="G37" s="38"/>
      <c r="H37" s="38"/>
      <c r="I37" s="38"/>
    </row>
    <row r="38" spans="1:9" s="211" customFormat="1" ht="15.75" customHeight="1" x14ac:dyDescent="0.2">
      <c r="B38" s="209"/>
      <c r="C38" s="166" t="str">
        <f>'Information sur la séance'!$C$16</f>
        <v>Nom</v>
      </c>
      <c r="D38" s="209"/>
      <c r="E38" s="209"/>
      <c r="F38" s="209"/>
      <c r="G38" s="209"/>
      <c r="H38" s="209"/>
    </row>
    <row r="39" spans="1:9" s="211" customFormat="1" ht="15.75" customHeight="1" x14ac:dyDescent="0.2">
      <c r="B39" s="209"/>
      <c r="C39" s="166" t="str">
        <f>'Information sur la séance'!$C$19</f>
        <v>Service administrative</v>
      </c>
      <c r="D39" s="209"/>
      <c r="E39" s="209"/>
      <c r="F39" s="209"/>
      <c r="G39" s="209"/>
      <c r="H39" s="209"/>
    </row>
    <row r="40" spans="1:9" s="211" customFormat="1" ht="15.75" customHeight="1" x14ac:dyDescent="0.2">
      <c r="B40" s="209"/>
      <c r="C40" s="166" t="str">
        <f>'Information sur la séance'!$C$7</f>
        <v>Nom du conseil scolaire</v>
      </c>
      <c r="D40" s="209"/>
      <c r="E40" s="209"/>
      <c r="F40" s="209"/>
      <c r="G40" s="209"/>
      <c r="H40" s="209"/>
    </row>
    <row r="41" spans="1:9" s="211" customFormat="1" ht="15.75" customHeight="1" x14ac:dyDescent="0.2">
      <c r="B41" s="209"/>
      <c r="C41" s="167" t="s">
        <v>46</v>
      </c>
      <c r="D41" s="209"/>
      <c r="E41" s="209"/>
      <c r="F41" s="209"/>
      <c r="G41" s="209"/>
      <c r="H41" s="209"/>
    </row>
    <row r="42" spans="1:9" s="211" customFormat="1" ht="15.75" customHeight="1" x14ac:dyDescent="0.2">
      <c r="B42" s="209"/>
      <c r="C42" s="376">
        <f>'Information sur la séance'!$C$10</f>
        <v>42613</v>
      </c>
      <c r="D42" s="209"/>
      <c r="E42" s="209"/>
      <c r="F42" s="209"/>
      <c r="G42" s="209"/>
      <c r="H42" s="209"/>
    </row>
    <row r="43" spans="1:9" ht="6.6" customHeight="1" x14ac:dyDescent="0.25"/>
    <row r="45" spans="1:9" x14ac:dyDescent="0.25">
      <c r="C45" s="158" t="s">
        <v>9</v>
      </c>
    </row>
    <row r="46" spans="1:9" x14ac:dyDescent="0.25">
      <c r="C46" s="158" t="s">
        <v>10</v>
      </c>
    </row>
    <row r="47" spans="1:9" ht="6.75" customHeight="1" x14ac:dyDescent="0.25"/>
    <row r="48" spans="1:9" x14ac:dyDescent="0.25">
      <c r="C48" s="158" t="s">
        <v>12</v>
      </c>
    </row>
    <row r="49" spans="3:4" x14ac:dyDescent="0.25">
      <c r="C49" s="523" t="s">
        <v>8</v>
      </c>
      <c r="D49" s="523"/>
    </row>
    <row r="50" spans="3:4" ht="6.75" customHeight="1" x14ac:dyDescent="0.25"/>
    <row r="51" spans="3:4" x14ac:dyDescent="0.25">
      <c r="C51" s="522" t="s">
        <v>171</v>
      </c>
      <c r="D51" s="522"/>
    </row>
  </sheetData>
  <mergeCells count="4">
    <mergeCell ref="C51:D51"/>
    <mergeCell ref="C49:D49"/>
    <mergeCell ref="E19:G19"/>
    <mergeCell ref="C7:G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41"/>
  <sheetViews>
    <sheetView showGridLines="0" zoomScale="90" zoomScaleNormal="90" workbookViewId="0"/>
  </sheetViews>
  <sheetFormatPr defaultColWidth="9.140625" defaultRowHeight="15" x14ac:dyDescent="0.25"/>
  <cols>
    <col min="1" max="1" width="1.85546875" customWidth="1"/>
    <col min="2" max="2" width="1.7109375" customWidth="1"/>
    <col min="3" max="3" width="13.5703125" customWidth="1"/>
    <col min="10" max="10" width="15.140625" bestFit="1" customWidth="1"/>
    <col min="11" max="11" width="14.140625" customWidth="1"/>
    <col min="12" max="12" width="16" bestFit="1" customWidth="1"/>
    <col min="13" max="13" width="1.7109375" customWidth="1"/>
    <col min="14" max="14" width="2.28515625" customWidth="1"/>
  </cols>
  <sheetData>
    <row r="1" spans="1:13" x14ac:dyDescent="0.25">
      <c r="A1" s="506" t="s">
        <v>252</v>
      </c>
    </row>
    <row r="2" spans="1:13" ht="38.25" customHeight="1" x14ac:dyDescent="0.25">
      <c r="C2" s="516" t="s">
        <v>160</v>
      </c>
      <c r="D2" s="531"/>
      <c r="E2" s="531"/>
      <c r="F2" s="531"/>
      <c r="G2" s="531"/>
      <c r="H2" s="531"/>
      <c r="I2" s="531"/>
      <c r="J2" s="531"/>
      <c r="K2" s="531"/>
      <c r="L2" s="531"/>
      <c r="M2" s="531"/>
    </row>
    <row r="3" spans="1:13" x14ac:dyDescent="0.25">
      <c r="C3" s="481" t="s">
        <v>159</v>
      </c>
    </row>
    <row r="4" spans="1:13" ht="6" customHeight="1" x14ac:dyDescent="0.25">
      <c r="C4" s="135"/>
    </row>
    <row r="5" spans="1:13" ht="15.75" x14ac:dyDescent="0.25">
      <c r="B5" s="185"/>
      <c r="C5" s="182" t="str">
        <f>'Information sur la séance'!C13:D13</f>
        <v>Nom du projet</v>
      </c>
      <c r="D5" s="186"/>
      <c r="E5" s="186"/>
      <c r="F5" s="186"/>
      <c r="G5" s="186"/>
      <c r="H5" s="186"/>
      <c r="I5" s="186"/>
      <c r="J5" s="186"/>
      <c r="K5" s="186"/>
      <c r="L5" s="373">
        <f ca="1">TODAY()</f>
        <v>43222</v>
      </c>
      <c r="M5" s="187"/>
    </row>
    <row r="6" spans="1:13" ht="3.75" customHeight="1" x14ac:dyDescent="0.25">
      <c r="B6" s="42"/>
      <c r="C6" s="224"/>
      <c r="D6" s="225"/>
      <c r="E6" s="225"/>
      <c r="F6" s="225"/>
      <c r="G6" s="225"/>
      <c r="H6" s="225"/>
      <c r="I6" s="225"/>
      <c r="J6" s="225"/>
      <c r="K6" s="225"/>
      <c r="L6" s="226"/>
      <c r="M6" s="42"/>
    </row>
    <row r="7" spans="1:13" ht="6.75" customHeight="1" x14ac:dyDescent="0.25">
      <c r="B7" s="42"/>
      <c r="C7" s="224"/>
      <c r="D7" s="225"/>
      <c r="E7" s="225"/>
      <c r="F7" s="225"/>
      <c r="G7" s="225"/>
      <c r="H7" s="225"/>
      <c r="I7" s="225"/>
      <c r="J7" s="225"/>
      <c r="K7" s="225"/>
      <c r="L7" s="226"/>
      <c r="M7" s="42"/>
    </row>
    <row r="8" spans="1:13" ht="36" customHeight="1" x14ac:dyDescent="0.25">
      <c r="B8" s="42"/>
      <c r="C8" s="527" t="s">
        <v>187</v>
      </c>
      <c r="D8" s="527"/>
      <c r="E8" s="527"/>
      <c r="F8" s="527"/>
      <c r="G8" s="527"/>
      <c r="H8" s="527"/>
      <c r="I8" s="527"/>
      <c r="J8" s="527"/>
      <c r="K8" s="527"/>
      <c r="L8" s="527"/>
      <c r="M8" s="42"/>
    </row>
    <row r="9" spans="1:13" ht="4.5" customHeight="1" x14ac:dyDescent="0.25">
      <c r="B9" s="42"/>
      <c r="C9" s="224"/>
      <c r="D9" s="225"/>
      <c r="E9" s="225"/>
      <c r="F9" s="225"/>
      <c r="G9" s="225"/>
      <c r="H9" s="225"/>
      <c r="I9" s="225"/>
      <c r="J9" s="225"/>
      <c r="K9" s="225"/>
      <c r="L9" s="226"/>
      <c r="M9" s="42"/>
    </row>
    <row r="10" spans="1:13" ht="7.15" customHeight="1" x14ac:dyDescent="0.25"/>
    <row r="11" spans="1:13" ht="5.45" customHeight="1" x14ac:dyDescent="0.25">
      <c r="B11" s="39"/>
      <c r="C11" s="40"/>
      <c r="D11" s="40"/>
      <c r="E11" s="40"/>
      <c r="F11" s="40"/>
      <c r="G11" s="40"/>
      <c r="H11" s="40"/>
      <c r="I11" s="40"/>
      <c r="J11" s="40"/>
      <c r="K11" s="40"/>
      <c r="L11" s="40"/>
      <c r="M11" s="41"/>
    </row>
    <row r="12" spans="1:13" ht="15.75" x14ac:dyDescent="0.25">
      <c r="B12" s="43"/>
      <c r="C12" s="134" t="s">
        <v>115</v>
      </c>
      <c r="D12" s="24"/>
      <c r="E12" s="24"/>
      <c r="F12" s="24"/>
      <c r="G12" s="24"/>
      <c r="H12" s="24"/>
      <c r="I12" s="24"/>
      <c r="J12" s="44"/>
      <c r="K12" s="244" t="s">
        <v>16</v>
      </c>
      <c r="L12" s="244" t="s">
        <v>17</v>
      </c>
      <c r="M12" s="45"/>
    </row>
    <row r="13" spans="1:13" x14ac:dyDescent="0.25">
      <c r="B13" s="43"/>
      <c r="C13" s="76"/>
      <c r="D13" s="24"/>
      <c r="E13" s="24"/>
      <c r="F13" s="24"/>
      <c r="G13" s="24"/>
      <c r="H13" s="24"/>
      <c r="I13" s="24"/>
      <c r="J13" s="203" t="s">
        <v>3</v>
      </c>
      <c r="K13" s="239" t="s">
        <v>34</v>
      </c>
      <c r="L13" s="239" t="s">
        <v>34</v>
      </c>
      <c r="M13" s="45"/>
    </row>
    <row r="14" spans="1:13" x14ac:dyDescent="0.25">
      <c r="B14" s="43"/>
      <c r="C14" s="76"/>
      <c r="D14" s="24"/>
      <c r="E14" s="24"/>
      <c r="F14" s="24"/>
      <c r="G14" s="24"/>
      <c r="H14" s="24"/>
      <c r="I14" s="24"/>
      <c r="J14" s="204"/>
      <c r="K14" s="240" t="str">
        <f>'Étape 1 Installations'!E12</f>
        <v>ÉLÉMENTAIRE</v>
      </c>
      <c r="L14" s="240" t="str">
        <f>'Étape 1 Installations'!F12</f>
        <v>SECONDAIRE</v>
      </c>
      <c r="M14" s="45"/>
    </row>
    <row r="15" spans="1:13" ht="3.75" customHeight="1" thickBot="1" x14ac:dyDescent="0.3">
      <c r="B15" s="43"/>
      <c r="C15" s="42"/>
      <c r="D15" s="42"/>
      <c r="E15" s="42"/>
      <c r="F15" s="42"/>
      <c r="G15" s="42"/>
      <c r="H15" s="42"/>
      <c r="I15" s="42"/>
      <c r="J15" s="42"/>
      <c r="K15" s="42"/>
      <c r="L15" s="42"/>
      <c r="M15" s="45"/>
    </row>
    <row r="16" spans="1:13" ht="15.75" thickBot="1" x14ac:dyDescent="0.3">
      <c r="B16" s="43"/>
      <c r="C16" s="528" t="s">
        <v>48</v>
      </c>
      <c r="D16" s="528"/>
      <c r="E16" s="528"/>
      <c r="F16" s="528"/>
      <c r="G16" s="528"/>
      <c r="H16" s="528"/>
      <c r="I16" s="528"/>
      <c r="J16" s="405">
        <v>5000000</v>
      </c>
      <c r="K16" s="406">
        <f>SUM(J16*K17)</f>
        <v>3148148.1481481483</v>
      </c>
      <c r="L16" s="406">
        <f>SUM(J16*L17)</f>
        <v>1851851.8518518517</v>
      </c>
      <c r="M16" s="45"/>
    </row>
    <row r="17" spans="2:13" ht="28.5" customHeight="1" x14ac:dyDescent="0.25">
      <c r="B17" s="43"/>
      <c r="C17" s="529" t="s">
        <v>186</v>
      </c>
      <c r="D17" s="530"/>
      <c r="E17" s="530"/>
      <c r="F17" s="530"/>
      <c r="G17" s="530"/>
      <c r="H17" s="530"/>
      <c r="I17" s="530"/>
      <c r="J17" s="530"/>
      <c r="K17" s="377">
        <f>'Étape 1 Installations'!E15</f>
        <v>0.62962962962962965</v>
      </c>
      <c r="L17" s="377">
        <f>'Étape 1 Installations'!F15</f>
        <v>0.37037037037037035</v>
      </c>
      <c r="M17" s="45"/>
    </row>
    <row r="18" spans="2:13" ht="15.75" thickBot="1" x14ac:dyDescent="0.3">
      <c r="B18" s="43"/>
      <c r="C18" s="95" t="s">
        <v>183</v>
      </c>
      <c r="D18" s="26"/>
      <c r="E18" s="26"/>
      <c r="F18" s="26"/>
      <c r="G18" s="26"/>
      <c r="H18" s="26"/>
      <c r="I18" s="26"/>
      <c r="M18" s="45"/>
    </row>
    <row r="19" spans="2:13" ht="15.75" thickBot="1" x14ac:dyDescent="0.3">
      <c r="B19" s="43"/>
      <c r="C19" s="23"/>
      <c r="D19" s="23"/>
      <c r="E19" s="23"/>
      <c r="F19" s="27"/>
      <c r="G19" s="27"/>
      <c r="H19" s="27"/>
      <c r="I19" s="27" t="s">
        <v>47</v>
      </c>
      <c r="J19" s="405">
        <v>4000000</v>
      </c>
      <c r="K19" s="406">
        <f>SUM(J19*K17)</f>
        <v>2518518.5185185187</v>
      </c>
      <c r="L19" s="406">
        <f>SUM(J19*L17)</f>
        <v>1481481.4814814813</v>
      </c>
      <c r="M19" s="53"/>
    </row>
    <row r="20" spans="2:13" ht="15.75" thickBot="1" x14ac:dyDescent="0.3">
      <c r="B20" s="43"/>
      <c r="C20" s="23"/>
      <c r="D20" s="23"/>
      <c r="E20" s="23"/>
      <c r="F20" s="27"/>
      <c r="G20" s="27"/>
      <c r="H20" s="27"/>
      <c r="I20" s="27" t="s">
        <v>184</v>
      </c>
      <c r="J20" s="405">
        <v>200000</v>
      </c>
      <c r="K20" s="406">
        <f>SUM(J20*K17)</f>
        <v>125925.92592592593</v>
      </c>
      <c r="L20" s="406">
        <f>SUM(J20*L17)</f>
        <v>74074.074074074073</v>
      </c>
      <c r="M20" s="53"/>
    </row>
    <row r="21" spans="2:13" ht="15.75" thickBot="1" x14ac:dyDescent="0.3">
      <c r="B21" s="43"/>
      <c r="C21" s="23"/>
      <c r="D21" s="23"/>
      <c r="E21" s="23"/>
      <c r="F21" s="27"/>
      <c r="G21" s="27"/>
      <c r="H21" s="27"/>
      <c r="I21" s="27" t="s">
        <v>185</v>
      </c>
      <c r="J21" s="405">
        <v>150000</v>
      </c>
      <c r="K21" s="406">
        <f>SUM(J21*K17)</f>
        <v>94444.444444444453</v>
      </c>
      <c r="L21" s="406">
        <f>SUM(J21*L17)</f>
        <v>55555.555555555555</v>
      </c>
      <c r="M21" s="53"/>
    </row>
    <row r="22" spans="2:13" ht="6.6" customHeight="1" x14ac:dyDescent="0.25">
      <c r="B22" s="46"/>
      <c r="C22" s="47"/>
      <c r="D22" s="47"/>
      <c r="E22" s="47"/>
      <c r="F22" s="47"/>
      <c r="G22" s="47"/>
      <c r="H22" s="47"/>
      <c r="I22" s="47"/>
      <c r="J22" s="47"/>
      <c r="K22" s="51"/>
      <c r="L22" s="51"/>
      <c r="M22" s="50"/>
    </row>
    <row r="23" spans="2:13" ht="7.15" customHeight="1" x14ac:dyDescent="0.25"/>
    <row r="24" spans="2:13" s="74" customFormat="1" x14ac:dyDescent="0.25">
      <c r="B24" s="166"/>
      <c r="C24" s="166" t="str">
        <f>'Information sur la séance'!$C$16</f>
        <v>Nom</v>
      </c>
      <c r="D24" s="166"/>
      <c r="E24" s="166"/>
      <c r="F24" s="166"/>
      <c r="G24" s="166"/>
      <c r="H24" s="166"/>
      <c r="I24" s="166"/>
      <c r="J24" s="166"/>
      <c r="K24" s="166"/>
      <c r="L24" s="166"/>
      <c r="M24" s="166"/>
    </row>
    <row r="25" spans="2:13" s="74" customFormat="1" x14ac:dyDescent="0.25">
      <c r="B25" s="166"/>
      <c r="C25" s="166" t="str">
        <f>'Information sur la séance'!$C$19</f>
        <v>Service administrative</v>
      </c>
      <c r="D25" s="166"/>
      <c r="E25" s="166"/>
      <c r="F25" s="166"/>
      <c r="G25" s="166"/>
      <c r="H25" s="166"/>
      <c r="I25" s="166"/>
      <c r="J25" s="166"/>
      <c r="K25" s="166"/>
      <c r="L25" s="166"/>
      <c r="M25" s="166"/>
    </row>
    <row r="26" spans="2:13" s="74" customFormat="1" x14ac:dyDescent="0.25">
      <c r="B26" s="166"/>
      <c r="C26" s="166" t="str">
        <f>'Information sur la séance'!$C$7</f>
        <v>Nom du conseil scolaire</v>
      </c>
      <c r="D26" s="166"/>
      <c r="E26" s="166"/>
      <c r="F26" s="166"/>
      <c r="G26" s="166"/>
      <c r="H26" s="166"/>
      <c r="I26" s="166"/>
      <c r="J26" s="166"/>
      <c r="K26" s="166"/>
      <c r="L26" s="166"/>
      <c r="M26" s="166"/>
    </row>
    <row r="27" spans="2:13" s="74" customFormat="1" x14ac:dyDescent="0.25">
      <c r="B27" s="166"/>
      <c r="C27" s="167" t="s">
        <v>46</v>
      </c>
      <c r="D27" s="166"/>
      <c r="E27" s="166"/>
      <c r="F27" s="166"/>
      <c r="G27" s="166"/>
      <c r="H27" s="166"/>
      <c r="I27" s="166"/>
      <c r="J27" s="166"/>
      <c r="K27" s="166"/>
      <c r="L27" s="166"/>
      <c r="M27" s="166"/>
    </row>
    <row r="28" spans="2:13" x14ac:dyDescent="0.25">
      <c r="B28" s="209"/>
      <c r="C28" s="376">
        <f>'Information sur la séance'!$C$10</f>
        <v>42613</v>
      </c>
      <c r="D28" s="209"/>
      <c r="E28" s="209"/>
      <c r="F28" s="209"/>
      <c r="G28" s="209"/>
      <c r="H28" s="209"/>
      <c r="I28" s="209"/>
      <c r="J28" s="209"/>
      <c r="K28" s="209"/>
      <c r="L28" s="209"/>
      <c r="M28" s="209"/>
    </row>
    <row r="30" spans="2:13" x14ac:dyDescent="0.25">
      <c r="C30" s="158" t="s">
        <v>9</v>
      </c>
    </row>
    <row r="31" spans="2:13" x14ac:dyDescent="0.25">
      <c r="C31" s="158" t="s">
        <v>10</v>
      </c>
    </row>
    <row r="33" spans="3:12" x14ac:dyDescent="0.25">
      <c r="C33" s="158" t="s">
        <v>12</v>
      </c>
    </row>
    <row r="34" spans="3:12" x14ac:dyDescent="0.25">
      <c r="C34" s="158" t="s">
        <v>8</v>
      </c>
    </row>
    <row r="36" spans="3:12" ht="21" customHeight="1" x14ac:dyDescent="0.25">
      <c r="C36" s="522" t="s">
        <v>171</v>
      </c>
      <c r="D36" s="522"/>
      <c r="E36" s="522"/>
      <c r="F36" s="522"/>
      <c r="G36" s="522"/>
      <c r="H36" s="522"/>
      <c r="I36" s="522"/>
      <c r="J36" s="522"/>
      <c r="K36" s="522"/>
      <c r="L36" s="522"/>
    </row>
    <row r="37" spans="3:12" ht="8.4499999999999993" customHeight="1" x14ac:dyDescent="0.25"/>
    <row r="40" spans="3:12" ht="7.9" customHeight="1" x14ac:dyDescent="0.25"/>
    <row r="41" spans="3:12" ht="27" customHeight="1" x14ac:dyDescent="0.25"/>
  </sheetData>
  <mergeCells count="5">
    <mergeCell ref="C16:I16"/>
    <mergeCell ref="C8:L8"/>
    <mergeCell ref="C36:L36"/>
    <mergeCell ref="C17:J17"/>
    <mergeCell ref="C2:M2"/>
  </mergeCells>
  <pageMargins left="0.7" right="0.7" top="0.75" bottom="0.75" header="0.3" footer="0.3"/>
  <pageSetup scale="76"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1"/>
  <sheetViews>
    <sheetView showGridLines="0" zoomScale="80" zoomScaleNormal="80" workbookViewId="0"/>
  </sheetViews>
  <sheetFormatPr defaultColWidth="9.140625" defaultRowHeight="15" x14ac:dyDescent="0.25"/>
  <cols>
    <col min="1" max="1" width="3.140625" customWidth="1"/>
    <col min="2" max="2" width="1.140625" customWidth="1"/>
    <col min="3" max="3" width="25.28515625" customWidth="1"/>
    <col min="8" max="9" width="13.7109375" customWidth="1"/>
    <col min="10" max="10" width="16.140625" bestFit="1" customWidth="1"/>
    <col min="11" max="11" width="1" customWidth="1"/>
  </cols>
  <sheetData>
    <row r="1" spans="1:11" x14ac:dyDescent="0.25">
      <c r="A1" s="506" t="s">
        <v>253</v>
      </c>
    </row>
    <row r="2" spans="1:11" ht="38.25" customHeight="1" x14ac:dyDescent="0.25">
      <c r="C2" s="516" t="s">
        <v>160</v>
      </c>
      <c r="D2" s="536"/>
      <c r="E2" s="536"/>
      <c r="F2" s="536"/>
      <c r="G2" s="536"/>
      <c r="H2" s="536"/>
      <c r="I2" s="536"/>
      <c r="J2" s="536"/>
    </row>
    <row r="3" spans="1:11" x14ac:dyDescent="0.25">
      <c r="C3" s="481" t="s">
        <v>159</v>
      </c>
      <c r="D3" s="485"/>
      <c r="E3" s="485"/>
      <c r="F3" s="485"/>
      <c r="G3" s="485"/>
      <c r="H3" s="485"/>
      <c r="I3" s="485"/>
      <c r="J3" s="485"/>
    </row>
    <row r="4" spans="1:11" ht="6.75" customHeight="1" x14ac:dyDescent="0.25">
      <c r="C4" s="135"/>
    </row>
    <row r="5" spans="1:11" ht="15.75" x14ac:dyDescent="0.25">
      <c r="B5" s="177"/>
      <c r="C5" s="182" t="str">
        <f>'Information sur la séance'!C13:D13</f>
        <v>Nom du projet</v>
      </c>
      <c r="D5" s="179"/>
      <c r="E5" s="179"/>
      <c r="F5" s="179"/>
      <c r="G5" s="179"/>
      <c r="H5" s="179"/>
      <c r="I5" s="179"/>
      <c r="J5" s="373">
        <f ca="1">TODAY()</f>
        <v>43222</v>
      </c>
      <c r="K5" s="180"/>
    </row>
    <row r="6" spans="1:11" ht="4.5" customHeight="1" x14ac:dyDescent="0.25">
      <c r="B6" s="227"/>
      <c r="C6" s="224"/>
      <c r="D6" s="227"/>
      <c r="E6" s="227"/>
      <c r="F6" s="227"/>
      <c r="G6" s="227"/>
      <c r="H6" s="227"/>
      <c r="I6" s="227"/>
      <c r="J6" s="226"/>
      <c r="K6" s="227"/>
    </row>
    <row r="7" spans="1:11" ht="74.25" customHeight="1" x14ac:dyDescent="0.25">
      <c r="B7" s="227"/>
      <c r="C7" s="527" t="s">
        <v>188</v>
      </c>
      <c r="D7" s="527"/>
      <c r="E7" s="527"/>
      <c r="F7" s="527"/>
      <c r="G7" s="527"/>
      <c r="H7" s="527"/>
      <c r="I7" s="527"/>
      <c r="J7" s="527"/>
      <c r="K7" s="227"/>
    </row>
    <row r="8" spans="1:11" ht="7.9" customHeight="1" x14ac:dyDescent="0.25"/>
    <row r="9" spans="1:11" ht="6" customHeight="1" x14ac:dyDescent="0.25">
      <c r="B9" s="39"/>
      <c r="C9" s="40"/>
      <c r="D9" s="40"/>
      <c r="E9" s="40"/>
      <c r="F9" s="40"/>
      <c r="G9" s="40"/>
      <c r="H9" s="40"/>
      <c r="I9" s="40"/>
      <c r="J9" s="40"/>
      <c r="K9" s="41"/>
    </row>
    <row r="10" spans="1:11" ht="15.75" x14ac:dyDescent="0.25">
      <c r="B10" s="43"/>
      <c r="C10" s="134" t="s">
        <v>49</v>
      </c>
      <c r="D10" s="24"/>
      <c r="E10" s="24"/>
      <c r="F10" s="24"/>
      <c r="G10" s="44"/>
      <c r="H10" s="244" t="s">
        <v>16</v>
      </c>
      <c r="I10" s="244" t="s">
        <v>17</v>
      </c>
      <c r="J10" s="44"/>
      <c r="K10" s="45"/>
    </row>
    <row r="11" spans="1:11" x14ac:dyDescent="0.25">
      <c r="B11" s="43"/>
      <c r="C11" s="24"/>
      <c r="D11" s="24"/>
      <c r="E11" s="24"/>
      <c r="F11" s="24"/>
      <c r="G11" s="44"/>
      <c r="H11" s="239" t="s">
        <v>34</v>
      </c>
      <c r="I11" s="239" t="s">
        <v>34</v>
      </c>
      <c r="J11" s="203" t="s">
        <v>3</v>
      </c>
      <c r="K11" s="45"/>
    </row>
    <row r="12" spans="1:11" ht="15.75" thickBot="1" x14ac:dyDescent="0.3">
      <c r="B12" s="43"/>
      <c r="C12" s="24"/>
      <c r="D12" s="24"/>
      <c r="E12" s="24"/>
      <c r="F12" s="24"/>
      <c r="G12" s="44"/>
      <c r="H12" s="242" t="str">
        <f>'Étape 1 Installations'!E12</f>
        <v>ÉLÉMENTAIRE</v>
      </c>
      <c r="I12" s="242" t="str">
        <f>'Étape 1 Installations'!F12</f>
        <v>SECONDAIRE</v>
      </c>
      <c r="J12" s="241"/>
      <c r="K12" s="45"/>
    </row>
    <row r="13" spans="1:11" ht="25.15" customHeight="1" thickBot="1" x14ac:dyDescent="0.3">
      <c r="B13" s="43"/>
      <c r="C13" s="137" t="s">
        <v>52</v>
      </c>
      <c r="D13" s="138"/>
      <c r="E13" s="138"/>
      <c r="F13" s="138"/>
      <c r="G13" s="138"/>
      <c r="H13" s="378">
        <v>400000</v>
      </c>
      <c r="I13" s="378">
        <v>200000</v>
      </c>
      <c r="J13" s="379">
        <f>SUM(H13:I13)</f>
        <v>600000</v>
      </c>
      <c r="K13" s="45"/>
    </row>
    <row r="14" spans="1:11" ht="7.15" customHeight="1" thickBot="1" x14ac:dyDescent="0.3">
      <c r="B14" s="43"/>
      <c r="C14" s="24"/>
      <c r="D14" s="24"/>
      <c r="E14" s="24"/>
      <c r="F14" s="24"/>
      <c r="G14" s="44"/>
      <c r="H14" s="44"/>
      <c r="I14" s="44"/>
      <c r="J14" s="44"/>
      <c r="K14" s="45"/>
    </row>
    <row r="15" spans="1:11" ht="22.15" customHeight="1" x14ac:dyDescent="0.25">
      <c r="B15" s="43"/>
      <c r="C15" s="96" t="s">
        <v>121</v>
      </c>
      <c r="D15" s="97"/>
      <c r="E15" s="97"/>
      <c r="F15" s="97"/>
      <c r="G15" s="97"/>
      <c r="H15" s="407">
        <v>4000000</v>
      </c>
      <c r="I15" s="407">
        <v>2000000</v>
      </c>
      <c r="J15" s="408">
        <f t="shared" ref="J15:J24" si="0">SUM(H15:I15)</f>
        <v>6000000</v>
      </c>
      <c r="K15" s="45"/>
    </row>
    <row r="16" spans="1:11" ht="22.15" customHeight="1" x14ac:dyDescent="0.25">
      <c r="B16" s="43"/>
      <c r="C16" s="98" t="s">
        <v>124</v>
      </c>
      <c r="D16" s="66"/>
      <c r="E16" s="66"/>
      <c r="F16" s="66"/>
      <c r="G16" s="66"/>
      <c r="H16" s="409">
        <v>1200000</v>
      </c>
      <c r="I16" s="409">
        <v>630000</v>
      </c>
      <c r="J16" s="410">
        <f t="shared" si="0"/>
        <v>1830000</v>
      </c>
      <c r="K16" s="45"/>
    </row>
    <row r="17" spans="2:11" ht="22.15" customHeight="1" x14ac:dyDescent="0.25">
      <c r="B17" s="43"/>
      <c r="C17" s="98" t="s">
        <v>50</v>
      </c>
      <c r="D17" s="66"/>
      <c r="E17" s="66"/>
      <c r="F17" s="66"/>
      <c r="G17" s="66"/>
      <c r="H17" s="409">
        <v>1100000</v>
      </c>
      <c r="I17" s="409">
        <v>990000</v>
      </c>
      <c r="J17" s="410">
        <f t="shared" si="0"/>
        <v>2090000</v>
      </c>
      <c r="K17" s="45"/>
    </row>
    <row r="18" spans="2:11" ht="22.15" customHeight="1" x14ac:dyDescent="0.25">
      <c r="B18" s="43"/>
      <c r="C18" s="98" t="s">
        <v>51</v>
      </c>
      <c r="D18" s="66"/>
      <c r="E18" s="66"/>
      <c r="F18" s="66"/>
      <c r="G18" s="66"/>
      <c r="H18" s="409">
        <v>430000</v>
      </c>
      <c r="I18" s="409">
        <v>140000</v>
      </c>
      <c r="J18" s="410">
        <f t="shared" si="0"/>
        <v>570000</v>
      </c>
      <c r="K18" s="45"/>
    </row>
    <row r="19" spans="2:11" ht="22.15" customHeight="1" x14ac:dyDescent="0.25">
      <c r="B19" s="43"/>
      <c r="C19" s="98" t="s">
        <v>123</v>
      </c>
      <c r="D19" s="66"/>
      <c r="E19" s="66"/>
      <c r="F19" s="66"/>
      <c r="G19" s="66"/>
      <c r="H19" s="409">
        <v>250000</v>
      </c>
      <c r="I19" s="409">
        <v>120000</v>
      </c>
      <c r="J19" s="410">
        <f t="shared" si="0"/>
        <v>370000</v>
      </c>
      <c r="K19" s="45"/>
    </row>
    <row r="20" spans="2:11" ht="22.15" customHeight="1" x14ac:dyDescent="0.25">
      <c r="B20" s="43"/>
      <c r="C20" s="98" t="s">
        <v>122</v>
      </c>
      <c r="D20" s="66"/>
      <c r="E20" s="66"/>
      <c r="F20" s="66"/>
      <c r="G20" s="66"/>
      <c r="H20" s="409">
        <v>90000</v>
      </c>
      <c r="I20" s="409">
        <v>315000</v>
      </c>
      <c r="J20" s="410">
        <f t="shared" si="0"/>
        <v>405000</v>
      </c>
      <c r="K20" s="45"/>
    </row>
    <row r="21" spans="2:11" ht="22.15" customHeight="1" x14ac:dyDescent="0.25">
      <c r="B21" s="43"/>
      <c r="C21" s="98" t="s">
        <v>42</v>
      </c>
      <c r="D21" s="66"/>
      <c r="E21" s="66"/>
      <c r="F21" s="66"/>
      <c r="G21" s="66"/>
      <c r="H21" s="409">
        <v>0</v>
      </c>
      <c r="I21" s="409">
        <v>0</v>
      </c>
      <c r="J21" s="410">
        <f t="shared" si="0"/>
        <v>0</v>
      </c>
      <c r="K21" s="45"/>
    </row>
    <row r="22" spans="2:11" ht="22.15" customHeight="1" x14ac:dyDescent="0.25">
      <c r="B22" s="43"/>
      <c r="C22" s="98" t="s">
        <v>42</v>
      </c>
      <c r="D22" s="66"/>
      <c r="E22" s="66"/>
      <c r="F22" s="66"/>
      <c r="G22" s="66"/>
      <c r="H22" s="409">
        <v>0</v>
      </c>
      <c r="I22" s="409">
        <v>0</v>
      </c>
      <c r="J22" s="410">
        <f t="shared" si="0"/>
        <v>0</v>
      </c>
      <c r="K22" s="45"/>
    </row>
    <row r="23" spans="2:11" ht="22.15" customHeight="1" x14ac:dyDescent="0.25">
      <c r="B23" s="43"/>
      <c r="C23" s="98" t="s">
        <v>42</v>
      </c>
      <c r="D23" s="66"/>
      <c r="E23" s="66"/>
      <c r="F23" s="66"/>
      <c r="G23" s="66"/>
      <c r="H23" s="409">
        <v>0</v>
      </c>
      <c r="I23" s="409">
        <v>0</v>
      </c>
      <c r="J23" s="410">
        <f t="shared" si="0"/>
        <v>0</v>
      </c>
      <c r="K23" s="45"/>
    </row>
    <row r="24" spans="2:11" ht="22.15" customHeight="1" thickBot="1" x14ac:dyDescent="0.3">
      <c r="B24" s="43"/>
      <c r="C24" s="98" t="s">
        <v>42</v>
      </c>
      <c r="D24" s="100"/>
      <c r="E24" s="100"/>
      <c r="F24" s="100"/>
      <c r="G24" s="100"/>
      <c r="H24" s="411">
        <v>0</v>
      </c>
      <c r="I24" s="411">
        <v>0</v>
      </c>
      <c r="J24" s="412">
        <f t="shared" si="0"/>
        <v>0</v>
      </c>
      <c r="K24" s="45"/>
    </row>
    <row r="25" spans="2:11" ht="7.15" customHeight="1" thickBot="1" x14ac:dyDescent="0.3">
      <c r="B25" s="43"/>
      <c r="C25" s="42"/>
      <c r="D25" s="42"/>
      <c r="E25" s="42"/>
      <c r="F25" s="42"/>
      <c r="G25" s="42"/>
      <c r="H25" s="42"/>
      <c r="I25" s="42"/>
      <c r="J25" s="42"/>
      <c r="K25" s="45"/>
    </row>
    <row r="26" spans="2:11" ht="24" customHeight="1" thickBot="1" x14ac:dyDescent="0.3">
      <c r="B26" s="43"/>
      <c r="C26" s="137" t="s">
        <v>65</v>
      </c>
      <c r="D26" s="138"/>
      <c r="E26" s="138"/>
      <c r="F26" s="138"/>
      <c r="G26" s="138"/>
      <c r="H26" s="413">
        <f>SUM(H15:H24)</f>
        <v>7070000</v>
      </c>
      <c r="I26" s="413">
        <f>SUM(I15:I24)</f>
        <v>4195000</v>
      </c>
      <c r="J26" s="414">
        <f>SUM(H26:I26)</f>
        <v>11265000</v>
      </c>
      <c r="K26" s="45"/>
    </row>
    <row r="27" spans="2:11" ht="4.9000000000000004" customHeight="1" x14ac:dyDescent="0.25">
      <c r="B27" s="46"/>
      <c r="C27" s="47"/>
      <c r="D27" s="47"/>
      <c r="E27" s="47"/>
      <c r="F27" s="47"/>
      <c r="G27" s="47"/>
      <c r="H27" s="51"/>
      <c r="I27" s="51"/>
      <c r="J27" s="51"/>
      <c r="K27" s="50"/>
    </row>
    <row r="28" spans="2:11" ht="5.45" customHeight="1" x14ac:dyDescent="0.25"/>
    <row r="29" spans="2:11" ht="5.45" customHeight="1" x14ac:dyDescent="0.25">
      <c r="B29" s="77"/>
      <c r="C29" s="78"/>
      <c r="D29" s="78"/>
      <c r="E29" s="78"/>
      <c r="F29" s="78"/>
      <c r="G29" s="78"/>
      <c r="H29" s="78"/>
      <c r="I29" s="78"/>
      <c r="J29" s="78"/>
      <c r="K29" s="79"/>
    </row>
    <row r="30" spans="2:11" ht="24" customHeight="1" x14ac:dyDescent="0.25">
      <c r="B30" s="80"/>
      <c r="C30" s="535" t="s">
        <v>189</v>
      </c>
      <c r="D30" s="536"/>
      <c r="E30" s="536"/>
      <c r="F30" s="536"/>
      <c r="G30" s="536"/>
      <c r="H30" s="536"/>
      <c r="I30" s="536"/>
      <c r="J30" s="536"/>
      <c r="K30" s="82"/>
    </row>
    <row r="31" spans="2:11" ht="4.9000000000000004" customHeight="1" x14ac:dyDescent="0.25">
      <c r="B31" s="80"/>
      <c r="C31" s="87"/>
      <c r="D31" s="87"/>
      <c r="E31" s="87"/>
      <c r="F31" s="87"/>
      <c r="G31" s="87"/>
      <c r="H31" s="81"/>
      <c r="I31" s="81"/>
      <c r="J31" s="81"/>
      <c r="K31" s="82"/>
    </row>
    <row r="32" spans="2:11" x14ac:dyDescent="0.25">
      <c r="B32" s="80"/>
      <c r="C32" s="87" t="s">
        <v>116</v>
      </c>
      <c r="D32" s="87"/>
      <c r="E32" s="87"/>
      <c r="F32" s="87"/>
      <c r="G32" s="87"/>
      <c r="H32" s="415">
        <f>'Étape 2 États financiers'!K16</f>
        <v>3148148.1481481483</v>
      </c>
      <c r="I32" s="415">
        <f>'Étape 2 États financiers'!L16</f>
        <v>1851851.8518518517</v>
      </c>
      <c r="J32" s="415">
        <f>SUM(H32:I32)</f>
        <v>5000000</v>
      </c>
      <c r="K32" s="82"/>
    </row>
    <row r="33" spans="2:11" x14ac:dyDescent="0.25">
      <c r="B33" s="80"/>
      <c r="C33" s="87"/>
      <c r="D33" s="87"/>
      <c r="E33" s="87"/>
      <c r="F33" s="87"/>
      <c r="G33" s="87" t="s">
        <v>7</v>
      </c>
      <c r="H33" s="86"/>
      <c r="I33" s="86"/>
      <c r="J33" s="86"/>
      <c r="K33" s="82"/>
    </row>
    <row r="34" spans="2:11" x14ac:dyDescent="0.25">
      <c r="B34" s="80"/>
      <c r="C34" s="87" t="s">
        <v>53</v>
      </c>
      <c r="D34" s="87"/>
      <c r="E34" s="87"/>
      <c r="F34" s="87"/>
      <c r="G34" s="87"/>
      <c r="H34" s="415">
        <f>H13</f>
        <v>400000</v>
      </c>
      <c r="I34" s="415">
        <f>I13</f>
        <v>200000</v>
      </c>
      <c r="J34" s="415">
        <f>SUM(H34:I34)</f>
        <v>600000</v>
      </c>
      <c r="K34" s="82"/>
    </row>
    <row r="35" spans="2:11" ht="15.75" thickBot="1" x14ac:dyDescent="0.3">
      <c r="B35" s="80"/>
      <c r="C35" s="87"/>
      <c r="D35" s="87"/>
      <c r="E35" s="87"/>
      <c r="F35" s="87"/>
      <c r="G35" s="87" t="s">
        <v>2</v>
      </c>
      <c r="H35" s="86"/>
      <c r="I35" s="86"/>
      <c r="J35" s="86"/>
      <c r="K35" s="82"/>
    </row>
    <row r="36" spans="2:11" s="74" customFormat="1" ht="30.75" customHeight="1" thickBot="1" x14ac:dyDescent="0.3">
      <c r="B36" s="115"/>
      <c r="C36" s="532" t="s">
        <v>117</v>
      </c>
      <c r="D36" s="533"/>
      <c r="E36" s="533"/>
      <c r="F36" s="533"/>
      <c r="G36" s="534"/>
      <c r="H36" s="413">
        <f>SUM(H32-H34)</f>
        <v>2748148.1481481483</v>
      </c>
      <c r="I36" s="413">
        <f>SUM(I32-I34)</f>
        <v>1651851.8518518517</v>
      </c>
      <c r="J36" s="416">
        <f>SUM(H36:I36)</f>
        <v>4400000</v>
      </c>
      <c r="K36" s="117"/>
    </row>
    <row r="37" spans="2:11" ht="4.1500000000000004" customHeight="1" x14ac:dyDescent="0.25">
      <c r="B37" s="83"/>
      <c r="C37" s="84"/>
      <c r="D37" s="84"/>
      <c r="E37" s="84"/>
      <c r="F37" s="84"/>
      <c r="G37" s="84"/>
      <c r="H37" s="84"/>
      <c r="I37" s="84"/>
      <c r="J37" s="84"/>
      <c r="K37" s="85"/>
    </row>
    <row r="38" spans="2:11" ht="5.45" customHeight="1" x14ac:dyDescent="0.25"/>
    <row r="39" spans="2:11" s="211" customFormat="1" ht="15" customHeight="1" x14ac:dyDescent="0.2">
      <c r="B39" s="209"/>
      <c r="C39" s="166" t="str">
        <f>'Information sur la séance'!$C$16</f>
        <v>Nom</v>
      </c>
      <c r="D39" s="209"/>
      <c r="E39" s="209"/>
      <c r="F39" s="209"/>
      <c r="G39" s="209"/>
      <c r="H39" s="209"/>
      <c r="I39" s="209"/>
      <c r="J39" s="209"/>
      <c r="K39" s="209"/>
    </row>
    <row r="40" spans="2:11" s="211" customFormat="1" ht="15" customHeight="1" x14ac:dyDescent="0.2">
      <c r="B40" s="209"/>
      <c r="C40" s="166" t="str">
        <f>'Information sur la séance'!$C$19</f>
        <v>Service administrative</v>
      </c>
      <c r="D40" s="209"/>
      <c r="E40" s="209"/>
      <c r="F40" s="209"/>
      <c r="G40" s="209"/>
      <c r="H40" s="209"/>
      <c r="I40" s="209"/>
      <c r="J40" s="209"/>
      <c r="K40" s="209"/>
    </row>
    <row r="41" spans="2:11" s="211" customFormat="1" ht="15" customHeight="1" x14ac:dyDescent="0.2">
      <c r="B41" s="209"/>
      <c r="C41" s="166" t="str">
        <f>'Information sur la séance'!$C$7</f>
        <v>Nom du conseil scolaire</v>
      </c>
      <c r="D41" s="209"/>
      <c r="E41" s="209"/>
      <c r="F41" s="209"/>
      <c r="G41" s="209"/>
      <c r="H41" s="209"/>
      <c r="I41" s="209"/>
      <c r="J41" s="209"/>
      <c r="K41" s="209"/>
    </row>
    <row r="42" spans="2:11" s="211" customFormat="1" ht="15" customHeight="1" x14ac:dyDescent="0.2">
      <c r="B42" s="209"/>
      <c r="C42" s="167" t="s">
        <v>46</v>
      </c>
      <c r="D42" s="209"/>
      <c r="E42" s="209"/>
      <c r="F42" s="209"/>
      <c r="G42" s="209"/>
      <c r="H42" s="209"/>
      <c r="I42" s="209"/>
      <c r="J42" s="209"/>
      <c r="K42" s="209"/>
    </row>
    <row r="43" spans="2:11" s="211" customFormat="1" ht="15" customHeight="1" x14ac:dyDescent="0.2">
      <c r="B43" s="209"/>
      <c r="C43" s="376">
        <f>'Information sur la séance'!$C$10</f>
        <v>42613</v>
      </c>
      <c r="D43" s="209"/>
      <c r="E43" s="209"/>
      <c r="F43" s="209"/>
      <c r="G43" s="209"/>
      <c r="H43" s="209"/>
      <c r="I43" s="209"/>
      <c r="J43" s="209"/>
      <c r="K43" s="209"/>
    </row>
    <row r="45" spans="2:11" x14ac:dyDescent="0.25">
      <c r="C45" s="158" t="s">
        <v>9</v>
      </c>
    </row>
    <row r="46" spans="2:11" x14ac:dyDescent="0.25">
      <c r="C46" s="158" t="s">
        <v>10</v>
      </c>
    </row>
    <row r="47" spans="2:11" ht="4.1500000000000004" customHeight="1" x14ac:dyDescent="0.25"/>
    <row r="48" spans="2:11" x14ac:dyDescent="0.25">
      <c r="C48" s="158" t="s">
        <v>12</v>
      </c>
    </row>
    <row r="49" spans="3:10" x14ac:dyDescent="0.25">
      <c r="C49" s="158" t="s">
        <v>8</v>
      </c>
    </row>
    <row r="50" spans="3:10" ht="5.45" customHeight="1" x14ac:dyDescent="0.25"/>
    <row r="51" spans="3:10" ht="33" customHeight="1" x14ac:dyDescent="0.25">
      <c r="C51" s="522" t="s">
        <v>171</v>
      </c>
      <c r="D51" s="522"/>
      <c r="E51" s="522"/>
      <c r="F51" s="522"/>
      <c r="G51" s="522"/>
      <c r="H51" s="522"/>
      <c r="I51" s="522"/>
      <c r="J51" s="522"/>
    </row>
  </sheetData>
  <mergeCells count="5">
    <mergeCell ref="C7:J7"/>
    <mergeCell ref="C51:J51"/>
    <mergeCell ref="C36:G36"/>
    <mergeCell ref="C30:J30"/>
    <mergeCell ref="C2:J2"/>
  </mergeCells>
  <pageMargins left="0.7" right="0.7" top="0.75" bottom="0.75" header="0.3" footer="0.3"/>
  <pageSetup orientation="portrait" r:id="rId1"/>
  <ignoredErrors>
    <ignoredError sqref="J15" unlocked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40"/>
  <sheetViews>
    <sheetView showGridLines="0" zoomScale="85" zoomScaleNormal="85" workbookViewId="0">
      <selection activeCell="V16" sqref="V16"/>
    </sheetView>
  </sheetViews>
  <sheetFormatPr defaultColWidth="9.140625" defaultRowHeight="15" x14ac:dyDescent="0.25"/>
  <cols>
    <col min="1" max="1" width="1.28515625" customWidth="1"/>
    <col min="2" max="2" width="1.7109375" customWidth="1"/>
    <col min="3" max="3" width="12.7109375" customWidth="1"/>
    <col min="11" max="12" width="12.7109375" customWidth="1"/>
    <col min="13" max="13" width="17" bestFit="1" customWidth="1"/>
    <col min="14" max="14" width="1.28515625" customWidth="1"/>
    <col min="15" max="15" width="1.7109375" customWidth="1"/>
  </cols>
  <sheetData>
    <row r="1" spans="1:14" x14ac:dyDescent="0.25">
      <c r="A1" s="506" t="s">
        <v>254</v>
      </c>
    </row>
    <row r="2" spans="1:14" ht="36" customHeight="1" x14ac:dyDescent="0.25">
      <c r="C2" s="516" t="s">
        <v>160</v>
      </c>
      <c r="D2" s="536"/>
      <c r="E2" s="536"/>
      <c r="F2" s="536"/>
      <c r="G2" s="536"/>
      <c r="H2" s="536"/>
      <c r="I2" s="536"/>
      <c r="J2" s="536"/>
      <c r="K2" s="536"/>
      <c r="L2" s="536"/>
      <c r="M2" s="536"/>
      <c r="N2" s="536"/>
    </row>
    <row r="3" spans="1:14" x14ac:dyDescent="0.25">
      <c r="C3" s="481" t="s">
        <v>159</v>
      </c>
      <c r="D3" s="485"/>
      <c r="E3" s="485"/>
      <c r="F3" s="485"/>
      <c r="G3" s="485"/>
      <c r="H3" s="485"/>
      <c r="I3" s="485"/>
      <c r="J3" s="485"/>
      <c r="K3" s="485"/>
      <c r="L3" s="485"/>
      <c r="M3" s="485"/>
      <c r="N3" s="485"/>
    </row>
    <row r="4" spans="1:14" ht="4.5" customHeight="1" x14ac:dyDescent="0.25">
      <c r="C4" s="470"/>
    </row>
    <row r="5" spans="1:14" ht="15.75" x14ac:dyDescent="0.25">
      <c r="B5" s="177"/>
      <c r="C5" s="178" t="str">
        <f>'Information sur la séance'!C13:D13</f>
        <v>Nom du projet</v>
      </c>
      <c r="D5" s="179"/>
      <c r="E5" s="179"/>
      <c r="F5" s="179"/>
      <c r="G5" s="179"/>
      <c r="H5" s="179"/>
      <c r="I5" s="179"/>
      <c r="J5" s="179"/>
      <c r="K5" s="179"/>
      <c r="L5" s="179"/>
      <c r="M5" s="382">
        <f ca="1">TODAY()</f>
        <v>43222</v>
      </c>
      <c r="N5" s="180"/>
    </row>
    <row r="6" spans="1:14" ht="5.25" customHeight="1" x14ac:dyDescent="0.25">
      <c r="B6" s="227"/>
      <c r="C6" s="228"/>
      <c r="D6" s="227"/>
      <c r="E6" s="227"/>
      <c r="F6" s="227"/>
      <c r="G6" s="227"/>
      <c r="H6" s="227"/>
      <c r="I6" s="227"/>
      <c r="J6" s="227"/>
      <c r="K6" s="227"/>
      <c r="L6" s="227"/>
      <c r="M6" s="229"/>
      <c r="N6" s="227"/>
    </row>
    <row r="7" spans="1:14" ht="44.25" customHeight="1" x14ac:dyDescent="0.25">
      <c r="B7" s="227"/>
      <c r="C7" s="527" t="s">
        <v>190</v>
      </c>
      <c r="D7" s="527"/>
      <c r="E7" s="527"/>
      <c r="F7" s="527"/>
      <c r="G7" s="527"/>
      <c r="H7" s="527"/>
      <c r="I7" s="527"/>
      <c r="J7" s="527"/>
      <c r="K7" s="527"/>
      <c r="L7" s="527"/>
      <c r="M7" s="527"/>
      <c r="N7" s="227"/>
    </row>
    <row r="8" spans="1:14" ht="6.75" customHeight="1" x14ac:dyDescent="0.25"/>
    <row r="9" spans="1:14" ht="6.6" customHeight="1" x14ac:dyDescent="0.25">
      <c r="B9" s="39"/>
      <c r="C9" s="40"/>
      <c r="D9" s="40"/>
      <c r="E9" s="40"/>
      <c r="F9" s="40"/>
      <c r="G9" s="40"/>
      <c r="H9" s="40"/>
      <c r="I9" s="28"/>
      <c r="J9" s="28"/>
      <c r="K9" s="48"/>
      <c r="L9" s="48"/>
      <c r="M9" s="48"/>
      <c r="N9" s="41"/>
    </row>
    <row r="10" spans="1:14" ht="15.75" x14ac:dyDescent="0.25">
      <c r="B10" s="43"/>
      <c r="C10" s="134" t="s">
        <v>54</v>
      </c>
      <c r="D10" s="24"/>
      <c r="E10" s="24"/>
      <c r="F10" s="24"/>
      <c r="G10" s="24"/>
      <c r="H10" s="24"/>
      <c r="I10" s="24"/>
      <c r="J10" s="24"/>
      <c r="K10" s="244" t="s">
        <v>16</v>
      </c>
      <c r="L10" s="244" t="s">
        <v>17</v>
      </c>
      <c r="N10" s="45"/>
    </row>
    <row r="11" spans="1:14" x14ac:dyDescent="0.25">
      <c r="B11" s="43"/>
      <c r="C11" s="76"/>
      <c r="D11" s="24"/>
      <c r="E11" s="24"/>
      <c r="F11" s="24"/>
      <c r="G11" s="24"/>
      <c r="H11" s="24"/>
      <c r="I11" s="24"/>
      <c r="J11" s="24"/>
      <c r="K11" s="239" t="s">
        <v>34</v>
      </c>
      <c r="L11" s="239" t="s">
        <v>34</v>
      </c>
      <c r="M11" s="203" t="s">
        <v>61</v>
      </c>
      <c r="N11" s="45"/>
    </row>
    <row r="12" spans="1:14" x14ac:dyDescent="0.25">
      <c r="B12" s="43"/>
      <c r="C12" s="76"/>
      <c r="D12" s="24"/>
      <c r="E12" s="24"/>
      <c r="F12" s="24"/>
      <c r="G12" s="24"/>
      <c r="H12" s="24"/>
      <c r="I12" s="24"/>
      <c r="J12" s="24"/>
      <c r="K12" s="240" t="s">
        <v>31</v>
      </c>
      <c r="L12" s="240" t="s">
        <v>32</v>
      </c>
      <c r="M12" s="204"/>
      <c r="N12" s="45"/>
    </row>
    <row r="13" spans="1:14" ht="5.25" customHeight="1" thickBot="1" x14ac:dyDescent="0.3">
      <c r="B13" s="43"/>
      <c r="C13" s="42"/>
      <c r="D13" s="42"/>
      <c r="E13" s="42"/>
      <c r="F13" s="42"/>
      <c r="G13" s="42"/>
      <c r="H13" s="42"/>
      <c r="I13" s="29"/>
      <c r="J13" s="29"/>
      <c r="K13" s="49"/>
      <c r="L13" s="49"/>
      <c r="M13" s="49"/>
      <c r="N13" s="45"/>
    </row>
    <row r="14" spans="1:14" ht="15.75" thickBot="1" x14ac:dyDescent="0.3">
      <c r="B14" s="43"/>
      <c r="C14" s="537" t="s">
        <v>55</v>
      </c>
      <c r="D14" s="537"/>
      <c r="E14" s="537"/>
      <c r="F14" s="537"/>
      <c r="G14" s="537"/>
      <c r="H14" s="537"/>
      <c r="I14" s="537"/>
      <c r="J14" s="230" t="s">
        <v>15</v>
      </c>
      <c r="K14" s="405">
        <v>190000</v>
      </c>
      <c r="L14" s="405">
        <v>200000</v>
      </c>
      <c r="M14" s="417">
        <f>AVERAGEIF(K14:L14,"&lt;&gt;0")</f>
        <v>195000</v>
      </c>
      <c r="N14" s="53"/>
    </row>
    <row r="15" spans="1:14" ht="15.75" thickBot="1" x14ac:dyDescent="0.3">
      <c r="B15" s="43"/>
      <c r="C15" s="538" t="s">
        <v>56</v>
      </c>
      <c r="D15" s="537"/>
      <c r="E15" s="537"/>
      <c r="F15" s="537"/>
      <c r="G15" s="537"/>
      <c r="H15" s="537"/>
      <c r="I15" s="537"/>
      <c r="J15" s="231" t="s">
        <v>15</v>
      </c>
      <c r="K15" s="380">
        <v>0.3</v>
      </c>
      <c r="L15" s="380">
        <v>0.3</v>
      </c>
      <c r="M15" s="381">
        <f>AVERAGEIF(K15:L15,"&lt;&gt;0")</f>
        <v>0.3</v>
      </c>
      <c r="N15" s="53"/>
    </row>
    <row r="16" spans="1:14" ht="15.75" thickBot="1" x14ac:dyDescent="0.3">
      <c r="B16" s="43"/>
      <c r="C16" s="537" t="s">
        <v>57</v>
      </c>
      <c r="D16" s="537"/>
      <c r="E16" s="537"/>
      <c r="F16" s="537"/>
      <c r="G16" s="537"/>
      <c r="H16" s="537"/>
      <c r="I16" s="537"/>
      <c r="J16" s="232" t="s">
        <v>15</v>
      </c>
      <c r="K16" s="380">
        <v>0.1</v>
      </c>
      <c r="L16" s="380">
        <v>0.1</v>
      </c>
      <c r="M16" s="381">
        <f>AVERAGEIF(K16:L16,"&lt;&gt;0")</f>
        <v>0.1</v>
      </c>
      <c r="N16" s="53"/>
    </row>
    <row r="17" spans="2:14" ht="15.75" thickBot="1" x14ac:dyDescent="0.3">
      <c r="B17" s="43"/>
      <c r="C17" s="537" t="s">
        <v>118</v>
      </c>
      <c r="D17" s="537"/>
      <c r="E17" s="537"/>
      <c r="F17" s="537"/>
      <c r="G17" s="537"/>
      <c r="H17" s="537"/>
      <c r="I17" s="537"/>
      <c r="J17" s="233" t="s">
        <v>15</v>
      </c>
      <c r="K17" s="380">
        <v>0.1</v>
      </c>
      <c r="L17" s="380">
        <v>0.1</v>
      </c>
      <c r="M17" s="381">
        <f>AVERAGEIF(K17:L17,"&lt;&gt;0")</f>
        <v>0.1</v>
      </c>
      <c r="N17" s="53"/>
    </row>
    <row r="18" spans="2:14" ht="3.75" customHeight="1" x14ac:dyDescent="0.25">
      <c r="B18" s="43"/>
      <c r="C18" s="467"/>
      <c r="D18" s="467"/>
      <c r="E18" s="467"/>
      <c r="F18" s="467"/>
      <c r="G18" s="467"/>
      <c r="H18" s="467"/>
      <c r="I18" s="467"/>
      <c r="J18" s="13"/>
      <c r="K18" s="13"/>
      <c r="L18" s="13"/>
      <c r="M18" s="13"/>
      <c r="N18" s="53"/>
    </row>
    <row r="19" spans="2:14" x14ac:dyDescent="0.25">
      <c r="B19" s="43"/>
      <c r="C19" s="539" t="s">
        <v>58</v>
      </c>
      <c r="D19" s="539"/>
      <c r="E19" s="539"/>
      <c r="F19" s="539"/>
      <c r="G19" s="539"/>
      <c r="H19" s="539"/>
      <c r="I19" s="539"/>
      <c r="J19" s="13"/>
      <c r="K19" s="13"/>
      <c r="L19" s="467"/>
      <c r="M19" s="467"/>
      <c r="N19" s="45"/>
    </row>
    <row r="20" spans="2:14" ht="15.75" thickBot="1" x14ac:dyDescent="0.3">
      <c r="B20" s="43"/>
      <c r="C20" s="32" t="s">
        <v>119</v>
      </c>
      <c r="D20" s="32"/>
      <c r="E20" s="32"/>
      <c r="F20" s="23"/>
      <c r="G20" s="23"/>
      <c r="H20" s="23"/>
      <c r="I20" s="23"/>
      <c r="J20" s="13"/>
      <c r="K20" s="13"/>
      <c r="L20" s="467"/>
      <c r="M20" s="467"/>
      <c r="N20" s="45"/>
    </row>
    <row r="21" spans="2:14" ht="15.75" thickBot="1" x14ac:dyDescent="0.3">
      <c r="B21" s="43"/>
      <c r="C21" s="26" t="s">
        <v>191</v>
      </c>
      <c r="D21" s="467"/>
      <c r="E21" s="467"/>
      <c r="F21" s="467"/>
      <c r="G21" s="467"/>
      <c r="H21" s="467"/>
      <c r="I21" s="467"/>
      <c r="J21" s="233" t="s">
        <v>15</v>
      </c>
      <c r="K21" s="88">
        <v>194</v>
      </c>
      <c r="L21" s="88">
        <v>194</v>
      </c>
      <c r="M21" s="59">
        <f>AVERAGEIF(K21:L21,"&lt;&gt;0")</f>
        <v>194</v>
      </c>
      <c r="N21" s="53"/>
    </row>
    <row r="22" spans="2:14" ht="15.75" thickBot="1" x14ac:dyDescent="0.3">
      <c r="B22" s="43"/>
      <c r="C22" s="26" t="s">
        <v>60</v>
      </c>
      <c r="D22" s="467"/>
      <c r="E22" s="467"/>
      <c r="F22" s="467"/>
      <c r="G22" s="467"/>
      <c r="H22" s="467"/>
      <c r="I22" s="52" t="s">
        <v>0</v>
      </c>
      <c r="J22" s="233" t="s">
        <v>15</v>
      </c>
      <c r="K22" s="88">
        <v>10</v>
      </c>
      <c r="L22" s="88">
        <v>10</v>
      </c>
      <c r="M22" s="59">
        <f>AVERAGEIF(K22:L22,"&lt;&gt;0")</f>
        <v>10</v>
      </c>
      <c r="N22" s="53"/>
    </row>
    <row r="23" spans="2:14" ht="15.75" thickBot="1" x14ac:dyDescent="0.3">
      <c r="B23" s="43"/>
      <c r="C23" s="26" t="s">
        <v>192</v>
      </c>
      <c r="D23" s="467"/>
      <c r="E23" s="467"/>
      <c r="F23" s="467"/>
      <c r="G23" s="467"/>
      <c r="H23" s="467"/>
      <c r="I23" s="52" t="s">
        <v>1</v>
      </c>
      <c r="J23" s="233" t="s">
        <v>15</v>
      </c>
      <c r="K23" s="88">
        <v>36</v>
      </c>
      <c r="L23" s="88">
        <v>36</v>
      </c>
      <c r="M23" s="59">
        <f>AVERAGEIF(K23:L23,"&lt;&gt;0")</f>
        <v>36</v>
      </c>
      <c r="N23" s="53"/>
    </row>
    <row r="24" spans="2:14" ht="15.75" thickBot="1" x14ac:dyDescent="0.3">
      <c r="B24" s="43"/>
      <c r="C24" s="26" t="s">
        <v>62</v>
      </c>
      <c r="D24" s="467"/>
      <c r="E24" s="467"/>
      <c r="F24" s="467"/>
      <c r="G24" s="467"/>
      <c r="H24" s="467"/>
      <c r="I24" s="52" t="s">
        <v>0</v>
      </c>
      <c r="J24" s="233" t="s">
        <v>15</v>
      </c>
      <c r="K24" s="88">
        <v>9</v>
      </c>
      <c r="L24" s="88">
        <v>9</v>
      </c>
      <c r="M24" s="59">
        <f>AVERAGEIF(K24:L24,"&lt;&gt;0")</f>
        <v>9</v>
      </c>
      <c r="N24" s="53"/>
    </row>
    <row r="25" spans="2:14" ht="15.75" thickBot="1" x14ac:dyDescent="0.3">
      <c r="B25" s="43"/>
      <c r="C25" s="95" t="s">
        <v>59</v>
      </c>
      <c r="D25" s="467"/>
      <c r="E25" s="467"/>
      <c r="F25" s="468"/>
      <c r="G25" s="468"/>
      <c r="H25" s="468"/>
      <c r="I25" s="52" t="s">
        <v>2</v>
      </c>
      <c r="J25" s="13"/>
      <c r="K25" s="94">
        <f>SUM(K21*K22)+(K23*K24)</f>
        <v>2264</v>
      </c>
      <c r="L25" s="94">
        <f>SUM(L21*L22)+(L23*L24)</f>
        <v>2264</v>
      </c>
      <c r="M25" s="94">
        <f>SUM(M21*M22)+(M23*M24)</f>
        <v>2264</v>
      </c>
      <c r="N25" s="53"/>
    </row>
    <row r="26" spans="2:14" ht="6.6" customHeight="1" x14ac:dyDescent="0.25">
      <c r="B26" s="46"/>
      <c r="C26" s="47"/>
      <c r="D26" s="47"/>
      <c r="E26" s="47"/>
      <c r="F26" s="47"/>
      <c r="G26" s="47"/>
      <c r="H26" s="47"/>
      <c r="I26" s="30"/>
      <c r="J26" s="30"/>
      <c r="K26" s="47"/>
      <c r="L26" s="47"/>
      <c r="M26" s="47"/>
      <c r="N26" s="50"/>
    </row>
    <row r="27" spans="2:14" ht="7.5" customHeight="1" x14ac:dyDescent="0.25"/>
    <row r="28" spans="2:14" s="211" customFormat="1" ht="14.25" customHeight="1" x14ac:dyDescent="0.2">
      <c r="B28" s="209"/>
      <c r="C28" s="166" t="str">
        <f>'Information sur la séance'!C16:D16</f>
        <v>Nom</v>
      </c>
      <c r="D28" s="209"/>
      <c r="E28" s="209"/>
      <c r="F28" s="209"/>
      <c r="G28" s="209"/>
      <c r="H28" s="209"/>
      <c r="I28" s="209"/>
      <c r="J28" s="209"/>
      <c r="K28" s="209"/>
      <c r="L28" s="209"/>
      <c r="M28" s="209"/>
      <c r="N28" s="209"/>
    </row>
    <row r="29" spans="2:14" s="211" customFormat="1" ht="14.25" customHeight="1" x14ac:dyDescent="0.2">
      <c r="B29" s="209"/>
      <c r="C29" s="166" t="str">
        <f>'Information sur la séance'!C19:D19</f>
        <v>Service administrative</v>
      </c>
      <c r="D29" s="209"/>
      <c r="E29" s="209"/>
      <c r="F29" s="209"/>
      <c r="G29" s="209"/>
      <c r="H29" s="209"/>
      <c r="I29" s="209"/>
      <c r="J29" s="209"/>
      <c r="K29" s="209"/>
      <c r="L29" s="209"/>
      <c r="M29" s="209"/>
      <c r="N29" s="209"/>
    </row>
    <row r="30" spans="2:14" s="211" customFormat="1" ht="14.25" customHeight="1" x14ac:dyDescent="0.2">
      <c r="B30" s="209"/>
      <c r="C30" s="166" t="str">
        <f>'Information sur la séance'!C7:D7</f>
        <v>Nom du conseil scolaire</v>
      </c>
      <c r="D30" s="209"/>
      <c r="E30" s="209"/>
      <c r="F30" s="209"/>
      <c r="G30" s="209"/>
      <c r="H30" s="209"/>
      <c r="I30" s="209"/>
      <c r="J30" s="209"/>
      <c r="K30" s="209"/>
      <c r="L30" s="209"/>
      <c r="M30" s="209"/>
      <c r="N30" s="209"/>
    </row>
    <row r="31" spans="2:14" s="211" customFormat="1" ht="14.25" customHeight="1" x14ac:dyDescent="0.2">
      <c r="B31" s="209"/>
      <c r="C31" s="166" t="s">
        <v>46</v>
      </c>
      <c r="D31" s="209"/>
      <c r="E31" s="209"/>
      <c r="F31" s="209"/>
      <c r="G31" s="209"/>
      <c r="H31" s="209"/>
      <c r="I31" s="209"/>
      <c r="J31" s="209"/>
      <c r="K31" s="209"/>
      <c r="L31" s="209"/>
      <c r="M31" s="209"/>
      <c r="N31" s="209"/>
    </row>
    <row r="32" spans="2:14" s="211" customFormat="1" ht="14.25" customHeight="1" x14ac:dyDescent="0.2">
      <c r="B32" s="209"/>
      <c r="C32" s="376">
        <f>'Information sur la séance'!C10:D10</f>
        <v>42613</v>
      </c>
      <c r="D32" s="209"/>
      <c r="E32" s="209"/>
      <c r="F32" s="209"/>
      <c r="G32" s="209"/>
      <c r="H32" s="209"/>
      <c r="I32" s="209"/>
      <c r="J32" s="209"/>
      <c r="K32" s="209"/>
      <c r="L32" s="209"/>
      <c r="M32" s="209"/>
      <c r="N32" s="209"/>
    </row>
    <row r="34" spans="3:13" x14ac:dyDescent="0.25">
      <c r="C34" s="158" t="s">
        <v>9</v>
      </c>
    </row>
    <row r="35" spans="3:13" x14ac:dyDescent="0.25">
      <c r="C35" s="158" t="s">
        <v>10</v>
      </c>
    </row>
    <row r="36" spans="3:13" ht="6.6" customHeight="1" x14ac:dyDescent="0.25"/>
    <row r="37" spans="3:13" x14ac:dyDescent="0.25">
      <c r="C37" s="158" t="s">
        <v>12</v>
      </c>
    </row>
    <row r="38" spans="3:13" x14ac:dyDescent="0.25">
      <c r="C38" s="158" t="s">
        <v>8</v>
      </c>
    </row>
    <row r="40" spans="3:13" ht="28.9" customHeight="1" x14ac:dyDescent="0.25">
      <c r="C40" s="522" t="s">
        <v>171</v>
      </c>
      <c r="D40" s="522"/>
      <c r="E40" s="522"/>
      <c r="F40" s="522"/>
      <c r="G40" s="522"/>
      <c r="H40" s="522"/>
      <c r="I40" s="522"/>
      <c r="J40" s="522"/>
      <c r="K40" s="522"/>
      <c r="L40" s="522"/>
      <c r="M40" s="522"/>
    </row>
  </sheetData>
  <mergeCells count="8">
    <mergeCell ref="C2:N2"/>
    <mergeCell ref="C7:M7"/>
    <mergeCell ref="C40:M40"/>
    <mergeCell ref="C14:I14"/>
    <mergeCell ref="C15:I15"/>
    <mergeCell ref="C16:I16"/>
    <mergeCell ref="C17:I17"/>
    <mergeCell ref="C19:I19"/>
  </mergeCells>
  <pageMargins left="0.7" right="0.7" top="0.75" bottom="0.75" header="0.3" footer="0.3"/>
  <pageSetup orientation="portrait" r:id="rId1"/>
  <cellWatches>
    <cellWatch r="M25"/>
  </cellWatche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57"/>
  <sheetViews>
    <sheetView showGridLines="0" zoomScale="85" zoomScaleNormal="85" workbookViewId="0"/>
  </sheetViews>
  <sheetFormatPr defaultColWidth="9.140625" defaultRowHeight="15" x14ac:dyDescent="0.25"/>
  <cols>
    <col min="1" max="2" width="1.5703125" customWidth="1"/>
    <col min="3" max="3" width="23.85546875" customWidth="1"/>
    <col min="4" max="4" width="50.28515625" customWidth="1"/>
    <col min="5" max="5" width="2" customWidth="1"/>
    <col min="6" max="6" width="14.140625" bestFit="1" customWidth="1"/>
    <col min="7" max="7" width="16.140625" customWidth="1"/>
    <col min="8" max="8" width="2.28515625" customWidth="1"/>
  </cols>
  <sheetData>
    <row r="1" spans="1:9" x14ac:dyDescent="0.25">
      <c r="A1" s="506" t="s">
        <v>255</v>
      </c>
    </row>
    <row r="2" spans="1:9" ht="35.25" customHeight="1" x14ac:dyDescent="0.25">
      <c r="C2" s="516" t="s">
        <v>160</v>
      </c>
      <c r="D2" s="536"/>
      <c r="E2" s="536"/>
      <c r="F2" s="536"/>
      <c r="G2" s="536"/>
      <c r="H2" s="536"/>
    </row>
    <row r="3" spans="1:9" x14ac:dyDescent="0.25">
      <c r="C3" s="481" t="s">
        <v>159</v>
      </c>
      <c r="D3" s="481"/>
      <c r="E3" s="485"/>
      <c r="F3" s="485"/>
      <c r="G3" s="485"/>
      <c r="H3" s="485"/>
    </row>
    <row r="4" spans="1:9" ht="6" customHeight="1" x14ac:dyDescent="0.25">
      <c r="C4" s="470"/>
      <c r="D4" s="470"/>
    </row>
    <row r="5" spans="1:9" ht="19.5" customHeight="1" x14ac:dyDescent="0.25">
      <c r="B5" s="185"/>
      <c r="C5" s="182" t="str">
        <f>'Information sur la séance'!C13:D13</f>
        <v>Nom du projet</v>
      </c>
      <c r="D5" s="188"/>
      <c r="E5" s="189"/>
      <c r="F5" s="189"/>
      <c r="G5" s="373">
        <f ca="1">TODAY()</f>
        <v>43222</v>
      </c>
      <c r="H5" s="187"/>
    </row>
    <row r="6" spans="1:9" ht="3.75" customHeight="1" x14ac:dyDescent="0.25">
      <c r="A6" s="235"/>
      <c r="B6" s="42"/>
      <c r="C6" s="224"/>
      <c r="D6" s="236"/>
      <c r="E6" s="42"/>
      <c r="F6" s="42"/>
      <c r="G6" s="226"/>
      <c r="H6" s="42"/>
      <c r="I6" s="235"/>
    </row>
    <row r="7" spans="1:9" ht="40.5" customHeight="1" x14ac:dyDescent="0.25">
      <c r="A7" s="235"/>
      <c r="B7" s="42"/>
      <c r="C7" s="540" t="s">
        <v>133</v>
      </c>
      <c r="D7" s="540"/>
      <c r="E7" s="540"/>
      <c r="F7" s="540"/>
      <c r="G7" s="540"/>
      <c r="H7" s="42"/>
      <c r="I7" s="235"/>
    </row>
    <row r="8" spans="1:9" ht="5.45" customHeight="1" x14ac:dyDescent="0.25"/>
    <row r="9" spans="1:9" ht="7.15" customHeight="1" x14ac:dyDescent="0.25">
      <c r="B9" s="77"/>
      <c r="C9" s="78"/>
      <c r="D9" s="78"/>
      <c r="E9" s="78"/>
      <c r="F9" s="78"/>
      <c r="G9" s="78"/>
      <c r="H9" s="79"/>
    </row>
    <row r="10" spans="1:9" ht="15.75" x14ac:dyDescent="0.25">
      <c r="B10" s="80"/>
      <c r="C10" s="134" t="s">
        <v>132</v>
      </c>
      <c r="D10" s="134"/>
      <c r="E10" s="81"/>
      <c r="F10" s="81"/>
      <c r="G10" s="81"/>
      <c r="H10" s="82"/>
    </row>
    <row r="11" spans="1:9" ht="15.75" thickBot="1" x14ac:dyDescent="0.3">
      <c r="B11" s="80"/>
      <c r="C11" s="81"/>
      <c r="D11" s="81"/>
      <c r="E11" s="81"/>
      <c r="F11" s="81"/>
      <c r="G11" s="81"/>
      <c r="H11" s="82"/>
    </row>
    <row r="12" spans="1:9" ht="25.5" x14ac:dyDescent="0.25">
      <c r="B12" s="80"/>
      <c r="C12" s="305" t="str">
        <f>'Étape 1 Installations'!E12</f>
        <v>ÉLÉMENTAIRE</v>
      </c>
      <c r="D12" s="306" t="s">
        <v>64</v>
      </c>
      <c r="E12" s="307"/>
      <c r="F12" s="308" t="s">
        <v>4</v>
      </c>
      <c r="G12" s="309" t="s">
        <v>131</v>
      </c>
      <c r="H12" s="82"/>
    </row>
    <row r="13" spans="1:9" ht="9" customHeight="1" x14ac:dyDescent="0.25">
      <c r="B13" s="80"/>
      <c r="C13" s="310"/>
      <c r="D13" s="81"/>
      <c r="E13" s="81"/>
      <c r="F13" s="81"/>
      <c r="G13" s="311"/>
      <c r="H13" s="82"/>
    </row>
    <row r="14" spans="1:9" ht="14.45" customHeight="1" x14ac:dyDescent="0.25">
      <c r="B14" s="80"/>
      <c r="C14" s="312" t="s">
        <v>130</v>
      </c>
      <c r="D14" s="160"/>
      <c r="E14" s="110"/>
      <c r="F14" s="418">
        <f>SUM('Étape 3 Tableau 10C'!H15:H24)</f>
        <v>7070000</v>
      </c>
      <c r="G14" s="420">
        <f>SUM(F14/'Étape 1 Installations'!E14)</f>
        <v>8.3176470588235301</v>
      </c>
      <c r="H14" s="82"/>
    </row>
    <row r="15" spans="1:9" ht="14.45" customHeight="1" x14ac:dyDescent="0.25">
      <c r="B15" s="80"/>
      <c r="C15" s="312" t="s">
        <v>129</v>
      </c>
      <c r="D15" s="160"/>
      <c r="E15" s="110"/>
      <c r="F15" s="419">
        <f>SUM('Étape 3 Tableau 10C'!H34)+('Étape 2 États financiers'!K16*'Étape 4 Hypothèses'!K17)+('Étape 4 Hypothèses'!K14*'Étape 1 Installations'!E17)*'Étape 4 Hypothèses'!K16</f>
        <v>1379814.8148148148</v>
      </c>
      <c r="G15" s="420">
        <f>SUM(F15/'Étape 1 Installations'!E14)</f>
        <v>1.6233115468409587</v>
      </c>
      <c r="H15" s="82"/>
    </row>
    <row r="16" spans="1:9" x14ac:dyDescent="0.25">
      <c r="B16" s="80"/>
      <c r="C16" s="312" t="s">
        <v>128</v>
      </c>
      <c r="D16" s="160"/>
      <c r="E16" s="110"/>
      <c r="F16" s="419">
        <f>'Étape 2 États financiers'!K19+'Étape 2 États financiers'!K20+'Étape 2 États financiers'!K21</f>
        <v>2738888.888888889</v>
      </c>
      <c r="G16" s="420">
        <f>SUM(F16/'Étape 1 Installations'!E14)</f>
        <v>3.2222222222222223</v>
      </c>
      <c r="H16" s="82"/>
    </row>
    <row r="17" spans="2:8" x14ac:dyDescent="0.25">
      <c r="B17" s="80"/>
      <c r="C17" s="310"/>
      <c r="D17" s="81"/>
      <c r="E17" s="81"/>
      <c r="F17" s="101"/>
      <c r="G17" s="313"/>
      <c r="H17" s="82"/>
    </row>
    <row r="18" spans="2:8" x14ac:dyDescent="0.25">
      <c r="B18" s="80"/>
      <c r="C18" s="314" t="s">
        <v>127</v>
      </c>
      <c r="D18" s="161"/>
      <c r="E18" s="111"/>
      <c r="F18" s="419">
        <f>SUM(F14:F16)</f>
        <v>11188703.703703705</v>
      </c>
      <c r="G18" s="421">
        <f>SUM(F18/'Étape 1 Installations'!E14)</f>
        <v>13.163180827886713</v>
      </c>
      <c r="H18" s="82"/>
    </row>
    <row r="19" spans="2:8" ht="4.9000000000000004" customHeight="1" x14ac:dyDescent="0.25">
      <c r="B19" s="80"/>
      <c r="C19" s="310"/>
      <c r="D19" s="81"/>
      <c r="E19" s="81"/>
      <c r="F19" s="81"/>
      <c r="G19" s="311"/>
      <c r="H19" s="82"/>
    </row>
    <row r="20" spans="2:8" ht="15.75" thickBot="1" x14ac:dyDescent="0.3">
      <c r="B20" s="80"/>
      <c r="C20" s="315" t="s">
        <v>126</v>
      </c>
      <c r="D20" s="316"/>
      <c r="E20" s="317"/>
      <c r="F20" s="318"/>
      <c r="G20" s="422">
        <f>SUM(F18)/(43560*'Étape 1 Installations'!E16)</f>
        <v>2.7037609839311068</v>
      </c>
      <c r="H20" s="82"/>
    </row>
    <row r="21" spans="2:8" ht="4.5" customHeight="1" thickBot="1" x14ac:dyDescent="0.3">
      <c r="B21" s="80"/>
      <c r="C21" s="81"/>
      <c r="D21" s="81"/>
      <c r="E21" s="81"/>
      <c r="F21" s="81"/>
      <c r="G21" s="81"/>
      <c r="H21" s="82"/>
    </row>
    <row r="22" spans="2:8" ht="25.5" x14ac:dyDescent="0.25">
      <c r="B22" s="80"/>
      <c r="C22" s="305" t="str">
        <f>'Étape 1 Installations'!F12</f>
        <v>SECONDAIRE</v>
      </c>
      <c r="D22" s="306" t="s">
        <v>63</v>
      </c>
      <c r="E22" s="307"/>
      <c r="F22" s="308" t="s">
        <v>4</v>
      </c>
      <c r="G22" s="309" t="s">
        <v>131</v>
      </c>
      <c r="H22" s="82"/>
    </row>
    <row r="23" spans="2:8" x14ac:dyDescent="0.25">
      <c r="B23" s="80"/>
      <c r="C23" s="310"/>
      <c r="D23" s="81"/>
      <c r="E23" s="81"/>
      <c r="F23" s="81"/>
      <c r="G23" s="311"/>
      <c r="H23" s="82"/>
    </row>
    <row r="24" spans="2:8" x14ac:dyDescent="0.25">
      <c r="B24" s="80"/>
      <c r="C24" s="312" t="s">
        <v>130</v>
      </c>
      <c r="D24" s="160"/>
      <c r="E24" s="110"/>
      <c r="F24" s="423">
        <f>SUM('Étape 3 Tableau 10C'!I15:I24)</f>
        <v>4195000</v>
      </c>
      <c r="G24" s="420">
        <f>SUM(F24/'Étape 1 Installations'!F14)</f>
        <v>8.39</v>
      </c>
      <c r="H24" s="82"/>
    </row>
    <row r="25" spans="2:8" x14ac:dyDescent="0.25">
      <c r="B25" s="80"/>
      <c r="C25" s="312" t="s">
        <v>129</v>
      </c>
      <c r="D25" s="160"/>
      <c r="E25" s="110"/>
      <c r="F25" s="424">
        <f>SUM('Étape 3 Tableau 10C'!I34)+('Étape 2 États financiers'!L16*'Étape 4 Hypothèses'!L17)+(('Étape 4 Hypothèses'!L14*'Étape 1 Installations'!F17)*'Étape 4 Hypothèses'!L16)</f>
        <v>485185.18518518517</v>
      </c>
      <c r="G25" s="420">
        <f>SUM(F25/'Étape 1 Installations'!F14)</f>
        <v>0.97037037037037033</v>
      </c>
      <c r="H25" s="82"/>
    </row>
    <row r="26" spans="2:8" x14ac:dyDescent="0.25">
      <c r="B26" s="80"/>
      <c r="C26" s="312" t="s">
        <v>128</v>
      </c>
      <c r="D26" s="160"/>
      <c r="E26" s="110"/>
      <c r="F26" s="424">
        <f>SUM('Étape 2 États financiers'!L19:L21)</f>
        <v>1611111.111111111</v>
      </c>
      <c r="G26" s="420">
        <f>SUM(F26/'Étape 1 Installations'!F14)</f>
        <v>3.2222222222222219</v>
      </c>
      <c r="H26" s="82"/>
    </row>
    <row r="27" spans="2:8" x14ac:dyDescent="0.25">
      <c r="B27" s="80"/>
      <c r="C27" s="310"/>
      <c r="D27" s="81"/>
      <c r="E27" s="81"/>
      <c r="F27" s="101"/>
      <c r="G27" s="313"/>
      <c r="H27" s="82"/>
    </row>
    <row r="28" spans="2:8" x14ac:dyDescent="0.25">
      <c r="B28" s="80"/>
      <c r="C28" s="314" t="s">
        <v>127</v>
      </c>
      <c r="D28" s="161"/>
      <c r="E28" s="111"/>
      <c r="F28" s="419">
        <f>SUM(F24:F26)</f>
        <v>6291296.2962962957</v>
      </c>
      <c r="G28" s="425">
        <f>SUM(G24:G26)</f>
        <v>12.582592592592592</v>
      </c>
      <c r="H28" s="82"/>
    </row>
    <row r="29" spans="2:8" ht="4.9000000000000004" customHeight="1" x14ac:dyDescent="0.25">
      <c r="B29" s="80"/>
      <c r="C29" s="310"/>
      <c r="D29" s="81"/>
      <c r="E29" s="81"/>
      <c r="F29" s="81"/>
      <c r="G29" s="311"/>
      <c r="H29" s="82"/>
    </row>
    <row r="30" spans="2:8" ht="15.75" thickBot="1" x14ac:dyDescent="0.3">
      <c r="B30" s="80"/>
      <c r="C30" s="315" t="s">
        <v>126</v>
      </c>
      <c r="D30" s="316"/>
      <c r="E30" s="317"/>
      <c r="F30" s="318"/>
      <c r="G30" s="422">
        <f>SUM(F28)/(43560*'Étape 1 Installations'!F16)</f>
        <v>2.4071381605051636</v>
      </c>
      <c r="H30" s="82"/>
    </row>
    <row r="31" spans="2:8" ht="5.25" customHeight="1" thickBot="1" x14ac:dyDescent="0.3">
      <c r="B31" s="80"/>
      <c r="C31" s="81"/>
      <c r="D31" s="81"/>
      <c r="E31" s="81"/>
      <c r="F31" s="81"/>
      <c r="G31" s="81"/>
      <c r="H31" s="82"/>
    </row>
    <row r="32" spans="2:8" ht="25.5" x14ac:dyDescent="0.25">
      <c r="B32" s="80"/>
      <c r="C32" s="305" t="s">
        <v>3</v>
      </c>
      <c r="D32" s="306" t="s">
        <v>66</v>
      </c>
      <c r="E32" s="307"/>
      <c r="F32" s="308" t="s">
        <v>4</v>
      </c>
      <c r="G32" s="309" t="s">
        <v>131</v>
      </c>
      <c r="H32" s="82"/>
    </row>
    <row r="33" spans="2:8" x14ac:dyDescent="0.25">
      <c r="B33" s="80"/>
      <c r="C33" s="310"/>
      <c r="D33" s="81"/>
      <c r="E33" s="81"/>
      <c r="F33" s="81"/>
      <c r="G33" s="311"/>
      <c r="H33" s="82"/>
    </row>
    <row r="34" spans="2:8" x14ac:dyDescent="0.25">
      <c r="B34" s="80"/>
      <c r="C34" s="312" t="s">
        <v>130</v>
      </c>
      <c r="D34" s="160"/>
      <c r="E34" s="110"/>
      <c r="F34" s="418">
        <f>SUM('Étape 3 Tableau 10C'!J15:J24)</f>
        <v>11265000</v>
      </c>
      <c r="G34" s="420">
        <f>SUM(F34/'Étape 1 Installations'!G14)</f>
        <v>8.344444444444445</v>
      </c>
      <c r="H34" s="82"/>
    </row>
    <row r="35" spans="2:8" x14ac:dyDescent="0.25">
      <c r="B35" s="80"/>
      <c r="C35" s="312" t="s">
        <v>129</v>
      </c>
      <c r="D35" s="160"/>
      <c r="E35" s="110"/>
      <c r="F35" s="419">
        <f>SUM('Étape 3 Tableau 10C'!J34)+('Étape 2 États financiers'!J16*'Étape 4 Hypothèses'!M17)+(('Étape 4 Hypothèses'!M14*'Étape 1 Installations'!G17)*'Étape 4 Hypothèses'!M16)</f>
        <v>1880000</v>
      </c>
      <c r="G35" s="420">
        <f>SUM(F35/'Étape 1 Installations'!G14)</f>
        <v>1.3925925925925926</v>
      </c>
      <c r="H35" s="82"/>
    </row>
    <row r="36" spans="2:8" x14ac:dyDescent="0.25">
      <c r="B36" s="80"/>
      <c r="C36" s="312" t="s">
        <v>128</v>
      </c>
      <c r="D36" s="160"/>
      <c r="E36" s="110"/>
      <c r="F36" s="419">
        <f>SUM('Étape 2 États financiers'!J19:J21)</f>
        <v>4350000</v>
      </c>
      <c r="G36" s="420">
        <f>SUM(F36/'Étape 1 Installations'!G14)</f>
        <v>3.2222222222222223</v>
      </c>
      <c r="H36" s="82"/>
    </row>
    <row r="37" spans="2:8" x14ac:dyDescent="0.25">
      <c r="B37" s="80"/>
      <c r="C37" s="310"/>
      <c r="D37" s="81"/>
      <c r="E37" s="81"/>
      <c r="F37" s="101"/>
      <c r="G37" s="313"/>
      <c r="H37" s="82"/>
    </row>
    <row r="38" spans="2:8" x14ac:dyDescent="0.25">
      <c r="B38" s="80"/>
      <c r="C38" s="314" t="s">
        <v>127</v>
      </c>
      <c r="D38" s="161"/>
      <c r="E38" s="111"/>
      <c r="F38" s="419">
        <f>SUM(F34:F36)</f>
        <v>17495000</v>
      </c>
      <c r="G38" s="425">
        <f>SUM(G34:G36)</f>
        <v>12.959259259259259</v>
      </c>
      <c r="H38" s="82"/>
    </row>
    <row r="39" spans="2:8" ht="4.1500000000000004" customHeight="1" x14ac:dyDescent="0.25">
      <c r="B39" s="80"/>
      <c r="C39" s="310"/>
      <c r="D39" s="81"/>
      <c r="E39" s="81"/>
      <c r="F39" s="81"/>
      <c r="G39" s="311"/>
      <c r="H39" s="82"/>
    </row>
    <row r="40" spans="2:8" ht="15.75" thickBot="1" x14ac:dyDescent="0.3">
      <c r="B40" s="80"/>
      <c r="C40" s="315" t="s">
        <v>126</v>
      </c>
      <c r="D40" s="316"/>
      <c r="E40" s="317"/>
      <c r="F40" s="318"/>
      <c r="G40" s="422">
        <f>SUM(F38)/(43560*'Étape 1 Installations'!G16)</f>
        <v>2.5911608756183537</v>
      </c>
      <c r="H40" s="82"/>
    </row>
    <row r="41" spans="2:8" ht="6" customHeight="1" x14ac:dyDescent="0.25">
      <c r="B41" s="83"/>
      <c r="C41" s="84"/>
      <c r="D41" s="84"/>
      <c r="E41" s="84"/>
      <c r="F41" s="84"/>
      <c r="G41" s="84"/>
      <c r="H41" s="85"/>
    </row>
    <row r="42" spans="2:8" ht="3.75" customHeight="1" x14ac:dyDescent="0.25"/>
    <row r="43" spans="2:8" s="211" customFormat="1" ht="13.5" customHeight="1" x14ac:dyDescent="0.2">
      <c r="B43" s="209"/>
      <c r="C43" s="166" t="str">
        <f>'Information sur la séance'!C16:D16</f>
        <v>Nom</v>
      </c>
      <c r="D43" s="166"/>
      <c r="E43" s="209"/>
      <c r="F43" s="209"/>
      <c r="G43" s="209"/>
      <c r="H43" s="209"/>
    </row>
    <row r="44" spans="2:8" s="211" customFormat="1" ht="13.5" customHeight="1" x14ac:dyDescent="0.2">
      <c r="B44" s="209"/>
      <c r="C44" s="166" t="str">
        <f>'Information sur la séance'!C19:D19</f>
        <v>Service administrative</v>
      </c>
      <c r="D44" s="166"/>
      <c r="E44" s="209"/>
      <c r="F44" s="209"/>
      <c r="G44" s="209"/>
      <c r="H44" s="209"/>
    </row>
    <row r="45" spans="2:8" s="211" customFormat="1" ht="13.5" customHeight="1" x14ac:dyDescent="0.2">
      <c r="B45" s="209"/>
      <c r="C45" s="166" t="str">
        <f>'Information sur la séance'!C7:D7</f>
        <v>Nom du conseil scolaire</v>
      </c>
      <c r="D45" s="166"/>
      <c r="E45" s="209"/>
      <c r="F45" s="209"/>
      <c r="G45" s="209"/>
      <c r="H45" s="209"/>
    </row>
    <row r="46" spans="2:8" s="211" customFormat="1" ht="13.5" customHeight="1" x14ac:dyDescent="0.2">
      <c r="B46" s="209"/>
      <c r="C46" s="167" t="s">
        <v>46</v>
      </c>
      <c r="D46" s="167"/>
      <c r="E46" s="209"/>
      <c r="F46" s="209"/>
      <c r="G46" s="209"/>
      <c r="H46" s="209"/>
    </row>
    <row r="47" spans="2:8" s="211" customFormat="1" ht="13.5" customHeight="1" x14ac:dyDescent="0.2">
      <c r="B47" s="209"/>
      <c r="C47" s="376">
        <f>'Information sur la séance'!C10:D10</f>
        <v>42613</v>
      </c>
      <c r="D47" s="168"/>
      <c r="E47" s="209"/>
      <c r="F47" s="209"/>
      <c r="G47" s="209"/>
      <c r="H47" s="209"/>
    </row>
    <row r="49" spans="3:3" x14ac:dyDescent="0.25">
      <c r="C49" s="158" t="s">
        <v>9</v>
      </c>
    </row>
    <row r="50" spans="3:3" x14ac:dyDescent="0.25">
      <c r="C50" s="158" t="s">
        <v>10</v>
      </c>
    </row>
    <row r="51" spans="3:3" ht="6" customHeight="1" x14ac:dyDescent="0.25"/>
    <row r="52" spans="3:3" x14ac:dyDescent="0.25">
      <c r="C52" s="158" t="s">
        <v>12</v>
      </c>
    </row>
    <row r="53" spans="3:3" x14ac:dyDescent="0.25">
      <c r="C53" s="158" t="s">
        <v>8</v>
      </c>
    </row>
    <row r="54" spans="3:3" ht="7.5" customHeight="1" x14ac:dyDescent="0.25">
      <c r="C54" s="158"/>
    </row>
    <row r="55" spans="3:3" x14ac:dyDescent="0.25">
      <c r="C55" s="492" t="s">
        <v>171</v>
      </c>
    </row>
    <row r="56" spans="3:3" x14ac:dyDescent="0.25">
      <c r="C56" s="158"/>
    </row>
    <row r="57" spans="3:3" x14ac:dyDescent="0.25">
      <c r="C57" s="158"/>
    </row>
  </sheetData>
  <mergeCells count="2">
    <mergeCell ref="C7:G7"/>
    <mergeCell ref="C2:H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0"/>
  <sheetViews>
    <sheetView showGridLines="0" zoomScale="85" zoomScaleNormal="85" workbookViewId="0"/>
  </sheetViews>
  <sheetFormatPr defaultColWidth="9.140625" defaultRowHeight="15" x14ac:dyDescent="0.25"/>
  <cols>
    <col min="1" max="1" width="1.7109375" customWidth="1"/>
    <col min="2" max="2" width="1.140625" customWidth="1"/>
    <col min="3" max="3" width="10.5703125" customWidth="1"/>
    <col min="4" max="4" width="21" bestFit="1" customWidth="1"/>
    <col min="5" max="5" width="46.85546875" customWidth="1"/>
    <col min="6" max="6" width="18.85546875" customWidth="1"/>
    <col min="7" max="7" width="10.7109375" customWidth="1"/>
    <col min="8" max="8" width="14.85546875" customWidth="1"/>
    <col min="9" max="9" width="16.28515625" customWidth="1"/>
    <col min="10" max="10" width="19.7109375" customWidth="1"/>
    <col min="11" max="11" width="1.28515625" customWidth="1"/>
    <col min="12" max="12" width="9.7109375" bestFit="1" customWidth="1"/>
  </cols>
  <sheetData>
    <row r="1" spans="1:11" x14ac:dyDescent="0.25">
      <c r="A1" s="506" t="s">
        <v>256</v>
      </c>
    </row>
    <row r="2" spans="1:11" ht="18" x14ac:dyDescent="0.25">
      <c r="C2" s="480" t="s">
        <v>160</v>
      </c>
      <c r="D2" s="469"/>
    </row>
    <row r="3" spans="1:11" x14ac:dyDescent="0.25">
      <c r="C3" s="481" t="s">
        <v>159</v>
      </c>
      <c r="D3" s="470"/>
    </row>
    <row r="4" spans="1:11" ht="6" customHeight="1" x14ac:dyDescent="0.25">
      <c r="C4" s="470"/>
      <c r="D4" s="470"/>
    </row>
    <row r="5" spans="1:11" ht="52.5" customHeight="1" x14ac:dyDescent="0.25">
      <c r="C5" s="527" t="s">
        <v>196</v>
      </c>
      <c r="D5" s="527"/>
      <c r="E5" s="527"/>
      <c r="F5" s="527"/>
      <c r="G5" s="527"/>
      <c r="H5" s="527"/>
      <c r="I5" s="527"/>
      <c r="J5" s="527"/>
    </row>
    <row r="6" spans="1:11" ht="6" customHeight="1" x14ac:dyDescent="0.25">
      <c r="C6" s="465"/>
      <c r="D6" s="465"/>
      <c r="E6" s="465"/>
      <c r="F6" s="465"/>
      <c r="G6" s="465"/>
      <c r="H6" s="465"/>
      <c r="I6" s="465"/>
      <c r="J6" s="465"/>
    </row>
    <row r="7" spans="1:11" ht="24" customHeight="1" x14ac:dyDescent="0.25">
      <c r="C7" s="541" t="s">
        <v>146</v>
      </c>
      <c r="D7" s="541"/>
      <c r="E7" s="541"/>
      <c r="F7" s="541"/>
      <c r="G7" s="541"/>
      <c r="H7" s="541"/>
      <c r="I7" s="541"/>
      <c r="J7" s="541"/>
    </row>
    <row r="8" spans="1:11" ht="6.75" customHeight="1" x14ac:dyDescent="0.25">
      <c r="C8" s="470"/>
      <c r="D8" s="470"/>
    </row>
    <row r="9" spans="1:11" ht="15.75" x14ac:dyDescent="0.25">
      <c r="B9" s="177"/>
      <c r="C9" s="182" t="str">
        <f>'Information sur la séance'!C13:D13</f>
        <v>Nom du projet</v>
      </c>
      <c r="D9" s="179"/>
      <c r="E9" s="179"/>
      <c r="F9" s="179"/>
      <c r="G9" s="179"/>
      <c r="H9" s="179"/>
      <c r="I9" s="179"/>
      <c r="J9" s="373">
        <f ca="1">TODAY()</f>
        <v>43222</v>
      </c>
      <c r="K9" s="180"/>
    </row>
    <row r="10" spans="1:11" ht="6" customHeight="1" x14ac:dyDescent="0.25"/>
    <row r="11" spans="1:11" ht="5.45" customHeight="1" x14ac:dyDescent="0.25">
      <c r="B11" s="77"/>
      <c r="C11" s="78"/>
      <c r="D11" s="78"/>
      <c r="E11" s="78"/>
      <c r="F11" s="78"/>
      <c r="G11" s="78"/>
      <c r="H11" s="78"/>
      <c r="I11" s="78"/>
      <c r="J11" s="78"/>
      <c r="K11" s="79"/>
    </row>
    <row r="12" spans="1:11" ht="15.75" x14ac:dyDescent="0.25">
      <c r="B12" s="80"/>
      <c r="C12" s="493" t="s">
        <v>195</v>
      </c>
      <c r="D12" s="493"/>
      <c r="E12" s="87"/>
      <c r="F12" s="87"/>
      <c r="G12" s="87"/>
      <c r="H12" s="87"/>
      <c r="I12" s="173" t="s">
        <v>145</v>
      </c>
      <c r="J12" s="174"/>
      <c r="K12" s="82"/>
    </row>
    <row r="13" spans="1:11" ht="16.5" thickBot="1" x14ac:dyDescent="0.3">
      <c r="B13" s="80"/>
      <c r="C13" s="134"/>
      <c r="D13" s="134"/>
      <c r="E13" s="87"/>
      <c r="F13" s="87"/>
      <c r="G13" s="87"/>
      <c r="H13" s="87"/>
      <c r="I13" s="320" t="s">
        <v>78</v>
      </c>
      <c r="J13" s="321"/>
      <c r="K13" s="82"/>
    </row>
    <row r="14" spans="1:11" s="466" customFormat="1" ht="65.25" customHeight="1" x14ac:dyDescent="0.25">
      <c r="B14" s="115"/>
      <c r="C14" s="322" t="s">
        <v>67</v>
      </c>
      <c r="D14" s="323"/>
      <c r="E14" s="495" t="s">
        <v>198</v>
      </c>
      <c r="F14" s="327" t="str">
        <f>'Étape 1 Installations'!E12</f>
        <v>ÉLÉMENTAIRE</v>
      </c>
      <c r="G14" s="389" t="s">
        <v>69</v>
      </c>
      <c r="H14" s="362" t="s">
        <v>144</v>
      </c>
      <c r="I14" s="494" t="s">
        <v>197</v>
      </c>
      <c r="J14" s="363" t="s">
        <v>143</v>
      </c>
      <c r="K14" s="117"/>
    </row>
    <row r="15" spans="1:11" s="466" customFormat="1" ht="17.25" customHeight="1" thickBot="1" x14ac:dyDescent="0.3">
      <c r="B15" s="115"/>
      <c r="C15" s="324"/>
      <c r="D15" s="325"/>
      <c r="E15" s="326"/>
      <c r="F15" s="328"/>
      <c r="G15" s="329"/>
      <c r="H15" s="390">
        <f>C52</f>
        <v>42613</v>
      </c>
      <c r="I15" s="369"/>
      <c r="J15" s="364"/>
      <c r="K15" s="117"/>
    </row>
    <row r="16" spans="1:11" x14ac:dyDescent="0.25">
      <c r="B16" s="80"/>
      <c r="C16" s="129" t="s">
        <v>5</v>
      </c>
      <c r="D16" s="129"/>
      <c r="E16" s="124"/>
      <c r="F16" s="87"/>
      <c r="G16" s="87"/>
      <c r="H16" s="87"/>
      <c r="I16" s="87"/>
      <c r="J16" s="87"/>
      <c r="K16" s="82"/>
    </row>
    <row r="17" spans="2:11" x14ac:dyDescent="0.25">
      <c r="B17" s="80"/>
      <c r="C17" s="124"/>
      <c r="D17" s="124"/>
      <c r="E17" s="365" t="str">
        <f>'Étape 3 Tableau 10C'!C13</f>
        <v>Administration du fonctionnement et de l'entretien</v>
      </c>
      <c r="F17" s="426">
        <f>'Étape 3 Tableau 10C'!H13</f>
        <v>400000</v>
      </c>
      <c r="G17" s="383">
        <f>SUM(1)-(($F$37-F17)/$F$37)</f>
        <v>3.5750343435012155E-2</v>
      </c>
      <c r="H17" s="429">
        <f>SUM(G17*'Étape 5 Sommaire des frais'!$G$18)</f>
        <v>0.47058823529411759</v>
      </c>
      <c r="I17" s="113" t="s">
        <v>68</v>
      </c>
      <c r="J17" s="432">
        <f>IF(I17="O",H17*1,0)</f>
        <v>0.47058823529411759</v>
      </c>
      <c r="K17" s="82"/>
    </row>
    <row r="18" spans="2:11" x14ac:dyDescent="0.25">
      <c r="B18" s="80"/>
      <c r="C18" s="124"/>
      <c r="D18" s="124"/>
      <c r="E18" s="365" t="s">
        <v>70</v>
      </c>
      <c r="F18" s="426">
        <f>SUM('Étape 2 États financiers'!K16*'Étape 4 Hypothèses'!K17)</f>
        <v>314814.81481481483</v>
      </c>
      <c r="G18" s="383">
        <f>SUM(1)-(($F$37-F18)/$F$37)</f>
        <v>2.8136844370148517E-2</v>
      </c>
      <c r="H18" s="429">
        <f>SUM(G18*'Étape 5 Sommaire des frais'!$G$18)</f>
        <v>0.37037037037037113</v>
      </c>
      <c r="I18" s="113" t="s">
        <v>68</v>
      </c>
      <c r="J18" s="432">
        <f>IF(I18="O",H18*1,0)</f>
        <v>0.37037037037037113</v>
      </c>
      <c r="K18" s="82"/>
    </row>
    <row r="19" spans="2:11" ht="15.75" thickBot="1" x14ac:dyDescent="0.3">
      <c r="B19" s="80"/>
      <c r="C19" s="370"/>
      <c r="D19" s="370"/>
      <c r="E19" s="366" t="s">
        <v>142</v>
      </c>
      <c r="F19" s="427">
        <f>SUM('Étape 4 Hypothèses'!K14*'Étape 1 Installations'!E17)*'Étape 4 Hypothèses'!K16</f>
        <v>665000</v>
      </c>
      <c r="G19" s="384">
        <f>SUM(1)-(($F$37-F19)/$F$37)</f>
        <v>5.9434945960707752E-2</v>
      </c>
      <c r="H19" s="430">
        <f>SUM(G19*'Étape 5 Sommaire des frais'!$G$18)</f>
        <v>0.78235294117647114</v>
      </c>
      <c r="I19" s="114" t="s">
        <v>68</v>
      </c>
      <c r="J19" s="433">
        <f>IF(I19="O",H19*1,0)</f>
        <v>0.78235294117647114</v>
      </c>
      <c r="K19" s="119"/>
    </row>
    <row r="20" spans="2:11" s="73" customFormat="1" x14ac:dyDescent="0.25">
      <c r="B20" s="120"/>
      <c r="C20" s="129" t="s">
        <v>71</v>
      </c>
      <c r="D20" s="129"/>
      <c r="E20" s="129"/>
      <c r="F20" s="428">
        <f>SUM(F17:F19)</f>
        <v>1379814.8148148148</v>
      </c>
      <c r="G20" s="385">
        <f>SUM(G17:G19)</f>
        <v>0.12332213376586842</v>
      </c>
      <c r="H20" s="431">
        <f>SUM(H17:H19)</f>
        <v>1.6233115468409598</v>
      </c>
      <c r="I20" s="118"/>
      <c r="J20" s="434">
        <f>SUM(J17:J19)</f>
        <v>1.6233115468409598</v>
      </c>
      <c r="K20" s="121"/>
    </row>
    <row r="21" spans="2:11" ht="3.75" customHeight="1" x14ac:dyDescent="0.25">
      <c r="B21" s="80"/>
      <c r="C21" s="124"/>
      <c r="D21" s="124"/>
      <c r="E21" s="124"/>
      <c r="F21" s="122"/>
      <c r="G21" s="118"/>
      <c r="H21" s="87"/>
      <c r="I21" s="87"/>
      <c r="J21" s="87"/>
      <c r="K21" s="119"/>
    </row>
    <row r="22" spans="2:11" x14ac:dyDescent="0.25">
      <c r="B22" s="80"/>
      <c r="C22" s="129" t="s">
        <v>73</v>
      </c>
      <c r="D22" s="129"/>
      <c r="E22" s="124"/>
      <c r="F22" s="87"/>
      <c r="G22" s="118"/>
      <c r="H22" s="87"/>
      <c r="I22" s="87"/>
      <c r="J22" s="87"/>
      <c r="K22" s="82"/>
    </row>
    <row r="23" spans="2:11" x14ac:dyDescent="0.25">
      <c r="B23" s="80"/>
      <c r="C23" s="124"/>
      <c r="D23" s="124"/>
      <c r="E23" s="365" t="str">
        <f>'Étape 3 Tableau 10C'!C15</f>
        <v>Fonctionnement des écoles</v>
      </c>
      <c r="F23" s="426">
        <f>'Étape 3 Tableau 10C'!H15</f>
        <v>4000000</v>
      </c>
      <c r="G23" s="383">
        <f t="shared" ref="G23:G32" si="0">SUM(1)-(($F$37-F23)/$F$37)</f>
        <v>0.35750343435012155</v>
      </c>
      <c r="H23" s="429">
        <f>SUM(G23*'Étape 5 Sommaire des frais'!$G$18)</f>
        <v>4.7058823529411757</v>
      </c>
      <c r="I23" s="113" t="s">
        <v>68</v>
      </c>
      <c r="J23" s="432">
        <f t="shared" ref="J23:J32" si="1">IF(I23="O",H23*1,0)</f>
        <v>4.7058823529411757</v>
      </c>
      <c r="K23" s="82"/>
    </row>
    <row r="24" spans="2:11" x14ac:dyDescent="0.25">
      <c r="B24" s="80"/>
      <c r="C24" s="124"/>
      <c r="D24" s="124"/>
      <c r="E24" s="365" t="str">
        <f>'Étape 3 Tableau 10C'!C16</f>
        <v>Entretien des écoles</v>
      </c>
      <c r="F24" s="426">
        <f>'Étape 3 Tableau 10C'!H16</f>
        <v>1200000</v>
      </c>
      <c r="G24" s="383">
        <f t="shared" si="0"/>
        <v>0.10725103030503647</v>
      </c>
      <c r="H24" s="429">
        <f>SUM(G24*'Étape 5 Sommaire des frais'!$G$18)</f>
        <v>1.4117647058823528</v>
      </c>
      <c r="I24" s="113" t="s">
        <v>68</v>
      </c>
      <c r="J24" s="432">
        <f t="shared" si="1"/>
        <v>1.4117647058823528</v>
      </c>
      <c r="K24" s="82"/>
    </row>
    <row r="25" spans="2:11" x14ac:dyDescent="0.25">
      <c r="B25" s="80"/>
      <c r="C25" s="124"/>
      <c r="D25" s="124"/>
      <c r="E25" s="365" t="str">
        <f>'Étape 3 Tableau 10C'!C17</f>
        <v>Électricité</v>
      </c>
      <c r="F25" s="426">
        <f>'Étape 3 Tableau 10C'!H17</f>
        <v>1100000</v>
      </c>
      <c r="G25" s="383">
        <f t="shared" si="0"/>
        <v>9.8313444446283427E-2</v>
      </c>
      <c r="H25" s="429">
        <f>SUM(G25*'Étape 5 Sommaire des frais'!$G$18)</f>
        <v>1.2941176470588234</v>
      </c>
      <c r="I25" s="113" t="s">
        <v>68</v>
      </c>
      <c r="J25" s="432">
        <f t="shared" si="1"/>
        <v>1.2941176470588234</v>
      </c>
      <c r="K25" s="82"/>
    </row>
    <row r="26" spans="2:11" x14ac:dyDescent="0.25">
      <c r="B26" s="80"/>
      <c r="C26" s="124"/>
      <c r="D26" s="124"/>
      <c r="E26" s="365" t="str">
        <f>'Étape 3 Tableau 10C'!C18</f>
        <v>Chauffage</v>
      </c>
      <c r="F26" s="426">
        <f>'Étape 3 Tableau 10C'!H18</f>
        <v>430000</v>
      </c>
      <c r="G26" s="383">
        <f t="shared" si="0"/>
        <v>3.8431619192638045E-2</v>
      </c>
      <c r="H26" s="429">
        <f>SUM(G26*'Étape 5 Sommaire des frais'!$G$18)</f>
        <v>0.50588235294117612</v>
      </c>
      <c r="I26" s="113" t="s">
        <v>68</v>
      </c>
      <c r="J26" s="432">
        <f t="shared" si="1"/>
        <v>0.50588235294117612</v>
      </c>
      <c r="K26" s="82"/>
    </row>
    <row r="27" spans="2:11" x14ac:dyDescent="0.25">
      <c r="B27" s="80"/>
      <c r="C27" s="124"/>
      <c r="D27" s="124"/>
      <c r="E27" s="365" t="str">
        <f>'Étape 3 Tableau 10C'!C19</f>
        <v>Eaux et égouts</v>
      </c>
      <c r="F27" s="426">
        <f>'Étape 3 Tableau 10C'!H19</f>
        <v>250000</v>
      </c>
      <c r="G27" s="383">
        <f t="shared" si="0"/>
        <v>2.2343964646882597E-2</v>
      </c>
      <c r="H27" s="429">
        <f>SUM(G27*'Étape 5 Sommaire des frais'!$G$18)</f>
        <v>0.29411764705882348</v>
      </c>
      <c r="I27" s="113" t="s">
        <v>68</v>
      </c>
      <c r="J27" s="432">
        <f t="shared" si="1"/>
        <v>0.29411764705882348</v>
      </c>
      <c r="K27" s="82"/>
    </row>
    <row r="28" spans="2:11" x14ac:dyDescent="0.25">
      <c r="B28" s="80"/>
      <c r="C28" s="124"/>
      <c r="D28" s="124"/>
      <c r="E28" s="365" t="str">
        <f>'Étape 3 Tableau 10C'!C20</f>
        <v>Baux</v>
      </c>
      <c r="F28" s="426">
        <f>'Étape 3 Tableau 10C'!H20</f>
        <v>90000</v>
      </c>
      <c r="G28" s="383">
        <f t="shared" si="0"/>
        <v>8.0438272728777793E-3</v>
      </c>
      <c r="H28" s="429">
        <f>SUM(G28*'Étape 5 Sommaire des frais'!$G$18)</f>
        <v>0.10588235294117704</v>
      </c>
      <c r="I28" s="113" t="s">
        <v>68</v>
      </c>
      <c r="J28" s="432">
        <f t="shared" si="1"/>
        <v>0.10588235294117704</v>
      </c>
      <c r="K28" s="82"/>
    </row>
    <row r="29" spans="2:11" x14ac:dyDescent="0.25">
      <c r="B29" s="80"/>
      <c r="C29" s="124"/>
      <c r="D29" s="124"/>
      <c r="E29" s="365" t="str">
        <f>'Étape 3 Tableau 10C'!C21</f>
        <v>Autre</v>
      </c>
      <c r="F29" s="426">
        <f>'Étape 3 Tableau 10C'!H21</f>
        <v>0</v>
      </c>
      <c r="G29" s="383">
        <f t="shared" si="0"/>
        <v>0</v>
      </c>
      <c r="H29" s="429">
        <f>SUM(G29*'Étape 5 Sommaire des frais'!$G$18)</f>
        <v>0</v>
      </c>
      <c r="I29" s="113" t="s">
        <v>14</v>
      </c>
      <c r="J29" s="432">
        <f t="shared" si="1"/>
        <v>0</v>
      </c>
      <c r="K29" s="82"/>
    </row>
    <row r="30" spans="2:11" x14ac:dyDescent="0.25">
      <c r="B30" s="80"/>
      <c r="C30" s="124"/>
      <c r="D30" s="124"/>
      <c r="E30" s="365" t="str">
        <f>'Étape 3 Tableau 10C'!C22</f>
        <v>Autre</v>
      </c>
      <c r="F30" s="426">
        <f>'Étape 3 Tableau 10C'!H22</f>
        <v>0</v>
      </c>
      <c r="G30" s="383">
        <f t="shared" si="0"/>
        <v>0</v>
      </c>
      <c r="H30" s="429">
        <f>SUM(G30*'Étape 5 Sommaire des frais'!$G$18)</f>
        <v>0</v>
      </c>
      <c r="I30" s="113" t="s">
        <v>14</v>
      </c>
      <c r="J30" s="432">
        <f t="shared" si="1"/>
        <v>0</v>
      </c>
      <c r="K30" s="82"/>
    </row>
    <row r="31" spans="2:11" x14ac:dyDescent="0.25">
      <c r="B31" s="80"/>
      <c r="C31" s="124"/>
      <c r="D31" s="124"/>
      <c r="E31" s="365" t="str">
        <f>'Étape 3 Tableau 10C'!C23</f>
        <v>Autre</v>
      </c>
      <c r="F31" s="426">
        <f>'Étape 3 Tableau 10C'!H23</f>
        <v>0</v>
      </c>
      <c r="G31" s="383">
        <f t="shared" si="0"/>
        <v>0</v>
      </c>
      <c r="H31" s="429">
        <f>SUM(G31*'Étape 5 Sommaire des frais'!$G$18)</f>
        <v>0</v>
      </c>
      <c r="I31" s="113" t="s">
        <v>14</v>
      </c>
      <c r="J31" s="432">
        <f t="shared" si="1"/>
        <v>0</v>
      </c>
      <c r="K31" s="82"/>
    </row>
    <row r="32" spans="2:11" ht="15.75" thickBot="1" x14ac:dyDescent="0.3">
      <c r="B32" s="80"/>
      <c r="C32" s="370"/>
      <c r="D32" s="370"/>
      <c r="E32" s="366" t="str">
        <f>'Étape 3 Tableau 10C'!C24</f>
        <v>Autre</v>
      </c>
      <c r="F32" s="427">
        <f>'Étape 3 Tableau 10C'!H24</f>
        <v>0</v>
      </c>
      <c r="G32" s="384">
        <f t="shared" si="0"/>
        <v>0</v>
      </c>
      <c r="H32" s="430">
        <f>SUM(G32*'Étape 5 Sommaire des frais'!$G$18)</f>
        <v>0</v>
      </c>
      <c r="I32" s="114" t="s">
        <v>14</v>
      </c>
      <c r="J32" s="433">
        <f t="shared" si="1"/>
        <v>0</v>
      </c>
      <c r="K32" s="82"/>
    </row>
    <row r="33" spans="2:15" s="73" customFormat="1" x14ac:dyDescent="0.25">
      <c r="B33" s="120"/>
      <c r="C33" s="129" t="s">
        <v>72</v>
      </c>
      <c r="D33" s="129"/>
      <c r="E33" s="129"/>
      <c r="F33" s="428">
        <f>SUM(F23:F32)</f>
        <v>7070000</v>
      </c>
      <c r="G33" s="385">
        <f>SUM(G23:G32)</f>
        <v>0.63188732021383986</v>
      </c>
      <c r="H33" s="431">
        <f>SUM(H23:H32)</f>
        <v>8.3176470588235301</v>
      </c>
      <c r="I33" s="118"/>
      <c r="J33" s="434">
        <f>SUM(J23:J32)</f>
        <v>8.3176470588235301</v>
      </c>
      <c r="K33" s="123"/>
      <c r="L33"/>
      <c r="M33"/>
      <c r="N33"/>
      <c r="O33"/>
    </row>
    <row r="34" spans="2:15" ht="5.45" customHeight="1" x14ac:dyDescent="0.25">
      <c r="B34" s="80"/>
      <c r="C34" s="124"/>
      <c r="D34" s="124"/>
      <c r="E34" s="124"/>
      <c r="F34" s="87"/>
      <c r="G34" s="118"/>
      <c r="H34" s="87"/>
      <c r="I34" s="87"/>
      <c r="J34" s="87"/>
      <c r="K34" s="82"/>
    </row>
    <row r="35" spans="2:15" s="73" customFormat="1" ht="26.25" customHeight="1" thickBot="1" x14ac:dyDescent="0.3">
      <c r="B35" s="120"/>
      <c r="C35" s="547" t="s">
        <v>141</v>
      </c>
      <c r="D35" s="548"/>
      <c r="E35" s="549"/>
      <c r="F35" s="435">
        <f>SUM('Étape 2 États financiers'!K19:K21)</f>
        <v>2738888.888888889</v>
      </c>
      <c r="G35" s="384">
        <f>SUM(1)-(($F$37-F35)/$F$37)</f>
        <v>0.24479054602029149</v>
      </c>
      <c r="H35" s="436">
        <f>SUM(G35*'Étape 5 Sommaire des frais'!$G$18)</f>
        <v>3.222222222222221</v>
      </c>
      <c r="I35" s="114" t="s">
        <v>68</v>
      </c>
      <c r="J35" s="433">
        <f>IF(I35="O",H35*1,0)</f>
        <v>3.222222222222221</v>
      </c>
      <c r="K35" s="123"/>
    </row>
    <row r="36" spans="2:15" ht="18" customHeight="1" x14ac:dyDescent="0.25">
      <c r="B36" s="80"/>
      <c r="C36" s="87"/>
      <c r="D36" s="87"/>
      <c r="E36" s="87"/>
      <c r="F36" s="87"/>
      <c r="G36" s="118"/>
      <c r="H36" s="87"/>
      <c r="I36" s="87"/>
      <c r="J36" s="87"/>
      <c r="K36" s="82"/>
    </row>
    <row r="37" spans="2:15" s="73" customFormat="1" ht="27" customHeight="1" x14ac:dyDescent="0.25">
      <c r="B37" s="120"/>
      <c r="C37" s="545" t="s">
        <v>140</v>
      </c>
      <c r="D37" s="531"/>
      <c r="E37" s="546"/>
      <c r="F37" s="437">
        <f>SUM(F20+F33+F35)</f>
        <v>11188703.703703705</v>
      </c>
      <c r="G37" s="383">
        <f>SUM(1)-(($F$37-F37)/$F$37)</f>
        <v>1</v>
      </c>
      <c r="H37" s="438">
        <f>SUM(H20+H33+H35)</f>
        <v>13.163180827886711</v>
      </c>
      <c r="J37" s="432">
        <f>SUM(J20+J33+J35)</f>
        <v>13.163180827886711</v>
      </c>
      <c r="K37" s="123"/>
    </row>
    <row r="38" spans="2:15" s="194" customFormat="1" ht="22.5" customHeight="1" thickBot="1" x14ac:dyDescent="0.3">
      <c r="B38" s="190"/>
      <c r="C38" s="191"/>
      <c r="D38" s="191"/>
      <c r="E38" s="191"/>
      <c r="F38" s="191"/>
      <c r="G38" s="191"/>
      <c r="H38" s="191"/>
      <c r="I38" s="192" t="s">
        <v>139</v>
      </c>
      <c r="J38" s="388">
        <f>SUM(1)-((H37-J37)/H37)</f>
        <v>1</v>
      </c>
      <c r="K38" s="193"/>
    </row>
    <row r="39" spans="2:15" s="73" customFormat="1" ht="80.25" customHeight="1" thickBot="1" x14ac:dyDescent="0.3">
      <c r="B39" s="120"/>
      <c r="C39" s="544" t="s">
        <v>194</v>
      </c>
      <c r="D39" s="544"/>
      <c r="E39" s="544"/>
      <c r="F39" s="544"/>
      <c r="G39" s="544"/>
      <c r="H39" s="118"/>
      <c r="I39" s="368" t="s">
        <v>75</v>
      </c>
      <c r="J39" s="367" t="s">
        <v>138</v>
      </c>
      <c r="K39" s="123"/>
    </row>
    <row r="40" spans="2:15" ht="6.6" customHeight="1" thickBot="1" x14ac:dyDescent="0.3">
      <c r="B40" s="80"/>
      <c r="C40" s="87"/>
      <c r="D40" s="87"/>
      <c r="E40" s="87"/>
      <c r="F40" s="87"/>
      <c r="G40" s="87"/>
      <c r="H40" s="87"/>
      <c r="I40" s="87"/>
      <c r="J40" s="87"/>
      <c r="K40" s="82"/>
    </row>
    <row r="41" spans="2:15" s="298" customFormat="1" ht="15.75" thickBot="1" x14ac:dyDescent="0.3">
      <c r="B41" s="294"/>
      <c r="C41" s="295" t="s">
        <v>76</v>
      </c>
      <c r="D41" s="296"/>
      <c r="E41" s="296"/>
      <c r="F41" s="296"/>
      <c r="G41" s="296"/>
      <c r="H41" s="296"/>
      <c r="I41" s="386">
        <v>1</v>
      </c>
      <c r="J41" s="439">
        <f>SUM(J37*I41)</f>
        <v>13.163180827886711</v>
      </c>
      <c r="K41" s="297"/>
    </row>
    <row r="42" spans="2:15" s="198" customFormat="1" ht="20.25" customHeight="1" x14ac:dyDescent="0.25">
      <c r="B42" s="195"/>
      <c r="C42" s="196"/>
      <c r="D42" s="196"/>
      <c r="E42" s="196"/>
      <c r="F42" s="196"/>
      <c r="G42" s="196"/>
      <c r="H42" s="196"/>
      <c r="I42" s="192" t="s">
        <v>137</v>
      </c>
      <c r="J42" s="388">
        <f>SUM(H37-J41)/H37</f>
        <v>0</v>
      </c>
      <c r="K42" s="197"/>
    </row>
    <row r="43" spans="2:15" s="198" customFormat="1" ht="6.75" customHeight="1" x14ac:dyDescent="0.25">
      <c r="B43" s="195"/>
      <c r="C43" s="196"/>
      <c r="D43" s="196"/>
      <c r="E43" s="196"/>
      <c r="F43" s="196"/>
      <c r="G43" s="196"/>
      <c r="H43" s="196"/>
      <c r="I43" s="192"/>
      <c r="J43" s="192"/>
      <c r="K43" s="197"/>
    </row>
    <row r="44" spans="2:15" s="198" customFormat="1" ht="91.5" customHeight="1" thickBot="1" x14ac:dyDescent="0.3">
      <c r="B44" s="195"/>
      <c r="C44" s="542" t="s">
        <v>193</v>
      </c>
      <c r="D44" s="542"/>
      <c r="E44" s="543"/>
      <c r="F44" s="286" t="s">
        <v>77</v>
      </c>
      <c r="G44" s="287"/>
      <c r="H44" s="284" t="s">
        <v>74</v>
      </c>
      <c r="I44" s="281" t="s">
        <v>136</v>
      </c>
      <c r="J44" s="281" t="s">
        <v>135</v>
      </c>
      <c r="K44" s="197"/>
    </row>
    <row r="45" spans="2:15" s="466" customFormat="1" ht="15.75" thickBot="1" x14ac:dyDescent="0.3">
      <c r="B45" s="115"/>
      <c r="C45" s="282" t="s">
        <v>134</v>
      </c>
      <c r="D45" s="283"/>
      <c r="E45" s="283"/>
      <c r="F45" s="288" t="s">
        <v>90</v>
      </c>
      <c r="G45" s="289"/>
      <c r="H45" s="387">
        <v>1.9E-2</v>
      </c>
      <c r="I45" s="285">
        <v>1</v>
      </c>
      <c r="J45" s="440">
        <f>FV(H45/12,I45*12,0,-J41)</f>
        <v>13.415470757409912</v>
      </c>
      <c r="K45" s="117"/>
      <c r="L45" s="330"/>
    </row>
    <row r="46" spans="2:15" ht="7.15" customHeight="1" x14ac:dyDescent="0.25">
      <c r="B46" s="83"/>
      <c r="C46" s="84"/>
      <c r="D46" s="84"/>
      <c r="E46" s="84"/>
      <c r="F46" s="84"/>
      <c r="G46" s="84"/>
      <c r="H46" s="84"/>
      <c r="I46" s="84"/>
      <c r="J46" s="84"/>
      <c r="K46" s="85"/>
    </row>
    <row r="47" spans="2:15" ht="5.25" customHeight="1" x14ac:dyDescent="0.25"/>
    <row r="48" spans="2:15" s="211" customFormat="1" ht="16.5" customHeight="1" x14ac:dyDescent="0.2">
      <c r="B48" s="209"/>
      <c r="C48" s="209" t="str">
        <f>'Information sur la séance'!C16:D16</f>
        <v>Nom</v>
      </c>
      <c r="D48" s="504"/>
      <c r="E48" s="209"/>
      <c r="F48" s="209"/>
      <c r="G48" s="209"/>
      <c r="H48" s="209"/>
      <c r="I48" s="209"/>
      <c r="J48" s="209"/>
      <c r="K48" s="209"/>
    </row>
    <row r="49" spans="2:11" s="211" customFormat="1" ht="16.5" customHeight="1" x14ac:dyDescent="0.2">
      <c r="B49" s="209"/>
      <c r="C49" s="209" t="str">
        <f>'Information sur la séance'!C19:D19</f>
        <v>Service administrative</v>
      </c>
      <c r="D49" s="504"/>
      <c r="E49" s="209"/>
      <c r="F49" s="209"/>
      <c r="G49" s="209"/>
      <c r="H49" s="209"/>
      <c r="I49" s="209"/>
      <c r="J49" s="209"/>
      <c r="K49" s="209"/>
    </row>
    <row r="50" spans="2:11" s="211" customFormat="1" ht="16.5" customHeight="1" x14ac:dyDescent="0.2">
      <c r="B50" s="209"/>
      <c r="C50" s="209" t="str">
        <f>'Information sur la séance'!C7:D7</f>
        <v>Nom du conseil scolaire</v>
      </c>
      <c r="D50" s="504"/>
      <c r="E50" s="209"/>
      <c r="F50" s="209"/>
      <c r="G50" s="209"/>
      <c r="H50" s="209"/>
      <c r="I50" s="209"/>
      <c r="J50" s="209"/>
      <c r="K50" s="209"/>
    </row>
    <row r="51" spans="2:11" s="211" customFormat="1" ht="16.5" customHeight="1" x14ac:dyDescent="0.2">
      <c r="B51" s="209"/>
      <c r="C51" s="505" t="s">
        <v>46</v>
      </c>
      <c r="D51" s="504"/>
      <c r="E51" s="209"/>
      <c r="F51" s="209"/>
      <c r="G51" s="209"/>
      <c r="H51" s="209"/>
      <c r="I51" s="209"/>
      <c r="J51" s="209"/>
      <c r="K51" s="209"/>
    </row>
    <row r="52" spans="2:11" s="211" customFormat="1" ht="16.5" customHeight="1" x14ac:dyDescent="0.2">
      <c r="B52" s="209"/>
      <c r="C52" s="376">
        <f>'Information sur la séance'!C10:D10</f>
        <v>42613</v>
      </c>
      <c r="D52" s="504"/>
      <c r="E52" s="209"/>
      <c r="F52" s="209"/>
      <c r="G52" s="209"/>
      <c r="H52" s="209"/>
      <c r="I52" s="209"/>
      <c r="J52" s="209"/>
      <c r="K52" s="209"/>
    </row>
    <row r="54" spans="2:11" x14ac:dyDescent="0.25">
      <c r="D54" s="158" t="s">
        <v>9</v>
      </c>
    </row>
    <row r="55" spans="2:11" x14ac:dyDescent="0.25">
      <c r="D55" s="158" t="s">
        <v>10</v>
      </c>
    </row>
    <row r="56" spans="2:11" ht="6" customHeight="1" x14ac:dyDescent="0.25"/>
    <row r="57" spans="2:11" x14ac:dyDescent="0.25">
      <c r="D57" s="158" t="s">
        <v>12</v>
      </c>
    </row>
    <row r="58" spans="2:11" x14ac:dyDescent="0.25">
      <c r="D58" s="158" t="s">
        <v>8</v>
      </c>
    </row>
    <row r="59" spans="2:11" ht="7.9" customHeight="1" x14ac:dyDescent="0.25"/>
    <row r="60" spans="2:11" ht="15" customHeight="1" x14ac:dyDescent="0.25">
      <c r="D60" s="522" t="s">
        <v>171</v>
      </c>
      <c r="E60" s="522"/>
      <c r="F60" s="522"/>
      <c r="G60" s="522"/>
      <c r="H60" s="522"/>
      <c r="I60" s="522"/>
      <c r="J60" s="522"/>
    </row>
  </sheetData>
  <mergeCells count="7">
    <mergeCell ref="C5:J5"/>
    <mergeCell ref="C7:J7"/>
    <mergeCell ref="C44:E44"/>
    <mergeCell ref="D60:J60"/>
    <mergeCell ref="C39:G39"/>
    <mergeCell ref="C37:E37"/>
    <mergeCell ref="C35:E3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8"/>
  <sheetViews>
    <sheetView showGridLines="0" zoomScale="70" zoomScaleNormal="70" workbookViewId="0"/>
  </sheetViews>
  <sheetFormatPr defaultColWidth="9.140625" defaultRowHeight="15" x14ac:dyDescent="0.25"/>
  <cols>
    <col min="1" max="1" width="1.28515625" customWidth="1"/>
    <col min="2" max="2" width="0.85546875" customWidth="1"/>
    <col min="3" max="3" width="54.28515625" customWidth="1"/>
    <col min="4" max="4" width="26.5703125" customWidth="1"/>
    <col min="5" max="5" width="24.85546875" customWidth="1"/>
    <col min="6" max="6" width="1.140625" customWidth="1"/>
    <col min="7" max="7" width="11.42578125" bestFit="1" customWidth="1"/>
  </cols>
  <sheetData>
    <row r="1" spans="1:10" x14ac:dyDescent="0.25">
      <c r="A1" s="506" t="s">
        <v>257</v>
      </c>
    </row>
    <row r="2" spans="1:10" ht="37.5" customHeight="1" x14ac:dyDescent="0.25">
      <c r="C2" s="516" t="s">
        <v>160</v>
      </c>
      <c r="D2" s="536"/>
      <c r="E2" s="536"/>
      <c r="F2" s="536"/>
    </row>
    <row r="3" spans="1:10" x14ac:dyDescent="0.25">
      <c r="C3" s="481" t="s">
        <v>159</v>
      </c>
      <c r="D3" s="485"/>
      <c r="E3" s="485"/>
      <c r="F3" s="485"/>
    </row>
    <row r="4" spans="1:10" ht="6.75" customHeight="1" x14ac:dyDescent="0.25">
      <c r="C4" s="470"/>
    </row>
    <row r="5" spans="1:10" ht="15.75" x14ac:dyDescent="0.25">
      <c r="B5" s="185"/>
      <c r="C5" s="182" t="str">
        <f>'Information sur la séance'!C13:D13</f>
        <v>Nom du projet</v>
      </c>
      <c r="D5" s="189"/>
      <c r="E5" s="373">
        <f ca="1">TODAY()</f>
        <v>43222</v>
      </c>
      <c r="F5" s="187"/>
    </row>
    <row r="6" spans="1:10" ht="6" customHeight="1" x14ac:dyDescent="0.25"/>
    <row r="7" spans="1:10" ht="51.75" customHeight="1" x14ac:dyDescent="0.25">
      <c r="C7" s="540" t="s">
        <v>152</v>
      </c>
      <c r="D7" s="540"/>
      <c r="E7" s="540"/>
    </row>
    <row r="8" spans="1:10" ht="4.5" customHeight="1" x14ac:dyDescent="0.25"/>
    <row r="9" spans="1:10" ht="32.25" customHeight="1" x14ac:dyDescent="0.25">
      <c r="C9" s="550" t="s">
        <v>206</v>
      </c>
      <c r="D9" s="550"/>
      <c r="E9" s="550"/>
      <c r="F9" s="238"/>
      <c r="G9" s="238"/>
      <c r="H9" s="238"/>
      <c r="I9" s="238"/>
      <c r="J9" s="238"/>
    </row>
    <row r="10" spans="1:10" ht="6" customHeight="1" x14ac:dyDescent="0.25"/>
    <row r="11" spans="1:10" ht="6" customHeight="1" x14ac:dyDescent="0.25">
      <c r="B11" s="77"/>
      <c r="C11" s="78"/>
      <c r="D11" s="78"/>
      <c r="E11" s="78"/>
      <c r="F11" s="79"/>
    </row>
    <row r="12" spans="1:10" ht="19.5" customHeight="1" x14ac:dyDescent="0.25">
      <c r="B12" s="80"/>
      <c r="C12" s="551" t="s">
        <v>151</v>
      </c>
      <c r="D12" s="531"/>
      <c r="E12" s="531"/>
      <c r="F12" s="82"/>
    </row>
    <row r="13" spans="1:10" ht="7.5" customHeight="1" x14ac:dyDescent="0.25">
      <c r="B13" s="80"/>
      <c r="C13" s="87"/>
      <c r="D13" s="87"/>
      <c r="E13" s="87"/>
      <c r="F13" s="82"/>
    </row>
    <row r="14" spans="1:10" ht="54" customHeight="1" x14ac:dyDescent="0.25">
      <c r="B14" s="80"/>
      <c r="C14" s="274" t="str">
        <f>'Étape 1 Installations'!E12</f>
        <v>ÉLÉMENTAIRE</v>
      </c>
      <c r="D14" s="202" t="s">
        <v>80</v>
      </c>
      <c r="E14" s="202" t="s">
        <v>79</v>
      </c>
      <c r="F14" s="200"/>
    </row>
    <row r="15" spans="1:10" ht="4.9000000000000004" customHeight="1" thickBot="1" x14ac:dyDescent="0.3">
      <c r="B15" s="80"/>
      <c r="C15" s="87"/>
      <c r="D15" s="87"/>
      <c r="E15" s="87"/>
      <c r="F15" s="82"/>
    </row>
    <row r="16" spans="1:10" s="103" customFormat="1" ht="25.15" customHeight="1" thickBot="1" x14ac:dyDescent="0.3">
      <c r="B16" s="125"/>
      <c r="C16" s="237" t="str">
        <f>'Étape 1 Installations'!C21</f>
        <v>Gymnase simple</v>
      </c>
      <c r="D16" s="88">
        <v>1</v>
      </c>
      <c r="E16" s="60">
        <f>SUM(D16*'Étape 1 Installations'!E21)</f>
        <v>2700</v>
      </c>
      <c r="F16" s="126"/>
    </row>
    <row r="17" spans="2:6" s="103" customFormat="1" ht="25.15" customHeight="1" thickBot="1" x14ac:dyDescent="0.3">
      <c r="B17" s="125"/>
      <c r="C17" s="237" t="str">
        <f>'Étape 1 Installations'!C22</f>
        <v>Gymnase double</v>
      </c>
      <c r="D17" s="88">
        <v>1</v>
      </c>
      <c r="E17" s="60">
        <f>SUM(D17*'Étape 1 Installations'!E22)</f>
        <v>3000</v>
      </c>
      <c r="F17" s="126"/>
    </row>
    <row r="18" spans="2:6" s="103" customFormat="1" ht="25.15" customHeight="1" thickBot="1" x14ac:dyDescent="0.3">
      <c r="B18" s="125"/>
      <c r="C18" s="237" t="str">
        <f>'Étape 1 Installations'!C23</f>
        <v>Scène</v>
      </c>
      <c r="D18" s="88">
        <v>1</v>
      </c>
      <c r="E18" s="60">
        <f>SUM(D18*'Étape 1 Installations'!E23)</f>
        <v>540</v>
      </c>
      <c r="F18" s="126"/>
    </row>
    <row r="19" spans="2:6" s="103" customFormat="1" ht="25.15" customHeight="1" thickBot="1" x14ac:dyDescent="0.3">
      <c r="B19" s="125"/>
      <c r="C19" s="237" t="str">
        <f>'Étape 1 Installations'!C24</f>
        <v>Salle de classe</v>
      </c>
      <c r="D19" s="88">
        <v>1</v>
      </c>
      <c r="E19" s="60">
        <f>SUM(D19*'Étape 1 Installations'!E24)</f>
        <v>840</v>
      </c>
      <c r="F19" s="126"/>
    </row>
    <row r="20" spans="2:6" s="103" customFormat="1" ht="25.15" customHeight="1" thickBot="1" x14ac:dyDescent="0.3">
      <c r="B20" s="125"/>
      <c r="C20" s="237" t="str">
        <f>'Étape 1 Installations'!C25</f>
        <v>Cafétorium ou salle de repas</v>
      </c>
      <c r="D20" s="88">
        <v>1</v>
      </c>
      <c r="E20" s="60">
        <f>SUM(D20*'Étape 1 Installations'!E25)</f>
        <v>1700</v>
      </c>
      <c r="F20" s="126"/>
    </row>
    <row r="21" spans="2:6" s="103" customFormat="1" ht="25.15" customHeight="1" thickBot="1" x14ac:dyDescent="0.3">
      <c r="B21" s="125"/>
      <c r="C21" s="237" t="str">
        <f>'Étape 1 Installations'!C26</f>
        <v>Bibliothèque</v>
      </c>
      <c r="D21" s="88">
        <v>1</v>
      </c>
      <c r="E21" s="60">
        <f>SUM(D21*'Étape 1 Installations'!E26)</f>
        <v>1000</v>
      </c>
      <c r="F21" s="126"/>
    </row>
    <row r="22" spans="2:6" s="103" customFormat="1" ht="25.15" customHeight="1" thickBot="1" x14ac:dyDescent="0.3">
      <c r="B22" s="125"/>
      <c r="C22" s="237" t="str">
        <f>'Étape 1 Installations'!C27</f>
        <v>Cuisine</v>
      </c>
      <c r="D22" s="88">
        <v>1</v>
      </c>
      <c r="E22" s="60">
        <f>SUM(D22*'Étape 1 Installations'!E27)</f>
        <v>275</v>
      </c>
      <c r="F22" s="126"/>
    </row>
    <row r="23" spans="2:6" s="103" customFormat="1" ht="25.15" customHeight="1" thickBot="1" x14ac:dyDescent="0.3">
      <c r="B23" s="125"/>
      <c r="C23" s="237" t="str">
        <f>'Étape 1 Installations'!C28</f>
        <v>Autre</v>
      </c>
      <c r="D23" s="88">
        <v>1</v>
      </c>
      <c r="E23" s="60">
        <f>SUM(D23*'Étape 1 Installations'!E28)</f>
        <v>1400</v>
      </c>
      <c r="F23" s="126"/>
    </row>
    <row r="24" spans="2:6" s="103" customFormat="1" ht="25.15" customHeight="1" thickBot="1" x14ac:dyDescent="0.3">
      <c r="B24" s="125"/>
      <c r="C24" s="237" t="str">
        <f>'Étape 1 Installations'!C29</f>
        <v>Salle de musique</v>
      </c>
      <c r="D24" s="88">
        <v>1</v>
      </c>
      <c r="E24" s="60">
        <f>SUM(D24*'Étape 1 Installations'!E29)</f>
        <v>600</v>
      </c>
      <c r="F24" s="126"/>
    </row>
    <row r="25" spans="2:6" s="103" customFormat="1" ht="25.15" customHeight="1" thickBot="1" x14ac:dyDescent="0.3">
      <c r="B25" s="125"/>
      <c r="C25" s="237" t="str">
        <f>'Étape 1 Installations'!C30</f>
        <v>Garderie</v>
      </c>
      <c r="D25" s="88">
        <v>1</v>
      </c>
      <c r="E25" s="60">
        <f>SUM(D25*'Étape 1 Installations'!E30)</f>
        <v>8000</v>
      </c>
      <c r="F25" s="126"/>
    </row>
    <row r="26" spans="2:6" s="103" customFormat="1" ht="25.15" customHeight="1" thickBot="1" x14ac:dyDescent="0.3">
      <c r="B26" s="125"/>
      <c r="C26" s="237" t="str">
        <f>'Étape 1 Installations'!C34</f>
        <v>Terrain de sport (sans améliorations)</v>
      </c>
      <c r="D26" s="88">
        <v>1</v>
      </c>
      <c r="E26" s="60">
        <f>SUM(D26*'Étape 1 Installations'!E34)</f>
        <v>21600</v>
      </c>
      <c r="F26" s="126"/>
    </row>
    <row r="27" spans="2:6" s="103" customFormat="1" ht="25.15" customHeight="1" thickBot="1" x14ac:dyDescent="0.3">
      <c r="B27" s="125"/>
      <c r="C27" s="237" t="str">
        <f>'Étape 1 Installations'!C35</f>
        <v>Espace vert ou stationnement</v>
      </c>
      <c r="D27" s="88">
        <v>1</v>
      </c>
      <c r="E27" s="60">
        <f>SUM(D27*'Étape 1 Installations'!E35)</f>
        <v>21600</v>
      </c>
      <c r="F27" s="126"/>
    </row>
    <row r="28" spans="2:6" ht="3.6" customHeight="1" thickBot="1" x14ac:dyDescent="0.3">
      <c r="B28" s="80"/>
      <c r="C28" s="118"/>
      <c r="D28" s="127"/>
      <c r="E28" s="127"/>
      <c r="F28" s="82"/>
    </row>
    <row r="29" spans="2:6" ht="23.45" customHeight="1" thickBot="1" x14ac:dyDescent="0.3">
      <c r="B29" s="80"/>
      <c r="C29" s="107" t="s">
        <v>81</v>
      </c>
      <c r="D29" s="108"/>
      <c r="E29" s="61">
        <f>SUM(E16:E27)</f>
        <v>63255</v>
      </c>
      <c r="F29" s="201"/>
    </row>
    <row r="30" spans="2:6" ht="6" customHeight="1" thickBot="1" x14ac:dyDescent="0.3">
      <c r="B30" s="80"/>
      <c r="C30" s="129"/>
      <c r="D30" s="128"/>
      <c r="E30" s="128"/>
      <c r="F30" s="201"/>
    </row>
    <row r="31" spans="2:6" ht="24" customHeight="1" thickBot="1" x14ac:dyDescent="0.3">
      <c r="B31" s="80"/>
      <c r="C31" s="107" t="s">
        <v>150</v>
      </c>
      <c r="D31" s="371" t="s">
        <v>68</v>
      </c>
      <c r="E31" s="61">
        <f>IF(D31="O",E29*'Étape 4 Hypothèses'!K15,0)</f>
        <v>18976.5</v>
      </c>
      <c r="F31" s="201"/>
    </row>
    <row r="32" spans="2:6" ht="6.6" customHeight="1" thickBot="1" x14ac:dyDescent="0.3">
      <c r="B32" s="80"/>
      <c r="C32" s="129"/>
      <c r="D32" s="128"/>
      <c r="E32" s="128"/>
      <c r="F32" s="201"/>
    </row>
    <row r="33" spans="2:6" ht="26.45" customHeight="1" thickBot="1" x14ac:dyDescent="0.3">
      <c r="B33" s="80"/>
      <c r="C33" s="107" t="s">
        <v>149</v>
      </c>
      <c r="D33" s="108"/>
      <c r="E33" s="61">
        <f>SUM(E29+E31)</f>
        <v>82231.5</v>
      </c>
      <c r="F33" s="201"/>
    </row>
    <row r="34" spans="2:6" ht="6.6" customHeight="1" thickBot="1" x14ac:dyDescent="0.3">
      <c r="B34" s="80"/>
      <c r="C34" s="124"/>
      <c r="D34" s="128"/>
      <c r="E34" s="128"/>
      <c r="F34" s="201"/>
    </row>
    <row r="35" spans="2:6" ht="31.5" customHeight="1" thickBot="1" x14ac:dyDescent="0.3">
      <c r="B35" s="80"/>
      <c r="C35" s="473" t="s">
        <v>148</v>
      </c>
      <c r="D35" s="444">
        <f>FV('Étape 6 Tarif espaces exclusifs'!H45/12,'Étape 6 Tarif espaces exclusifs'!I45*12,0,-'Étape 6 Tarif espaces exclusifs'!H37)</f>
        <v>13.415470757409912</v>
      </c>
      <c r="E35" s="441">
        <f>SUM(D35*E33)</f>
        <v>1103174.2835879531</v>
      </c>
      <c r="F35" s="82"/>
    </row>
    <row r="36" spans="2:6" ht="4.9000000000000004" customHeight="1" thickBot="1" x14ac:dyDescent="0.3">
      <c r="B36" s="80"/>
      <c r="C36" s="81"/>
      <c r="D36" s="81"/>
      <c r="E36" s="81"/>
      <c r="F36" s="82"/>
    </row>
    <row r="37" spans="2:6" ht="21.6" customHeight="1" thickBot="1" x14ac:dyDescent="0.3">
      <c r="B37" s="80"/>
      <c r="C37" s="104" t="s">
        <v>147</v>
      </c>
      <c r="D37" s="105"/>
      <c r="E37" s="442">
        <f>SUM(E35/12)</f>
        <v>91931.190298996094</v>
      </c>
      <c r="F37" s="82"/>
    </row>
    <row r="38" spans="2:6" ht="4.1500000000000004" customHeight="1" thickBot="1" x14ac:dyDescent="0.3">
      <c r="B38" s="80"/>
      <c r="C38" s="81"/>
      <c r="D38" s="81"/>
      <c r="E38" s="81"/>
      <c r="F38" s="82"/>
    </row>
    <row r="39" spans="2:6" ht="21.6" customHeight="1" thickBot="1" x14ac:dyDescent="0.3">
      <c r="B39" s="80"/>
      <c r="C39" s="213" t="s">
        <v>82</v>
      </c>
      <c r="D39" s="214"/>
      <c r="E39" s="443">
        <f>SUM(E33*'Étape 6 Tarif espaces exclusifs'!J45)</f>
        <v>1103174.2835879531</v>
      </c>
      <c r="F39" s="82"/>
    </row>
    <row r="40" spans="2:6" ht="4.1500000000000004" customHeight="1" thickBot="1" x14ac:dyDescent="0.3">
      <c r="B40" s="80"/>
      <c r="C40" s="81"/>
      <c r="D40" s="81"/>
      <c r="E40" s="81"/>
      <c r="F40" s="82"/>
    </row>
    <row r="41" spans="2:6" ht="21.6" customHeight="1" thickBot="1" x14ac:dyDescent="0.3">
      <c r="B41" s="80"/>
      <c r="C41" s="213" t="s">
        <v>83</v>
      </c>
      <c r="D41" s="214"/>
      <c r="E41" s="443">
        <f>SUM(E39/12)</f>
        <v>91931.190298996094</v>
      </c>
      <c r="F41" s="82"/>
    </row>
    <row r="42" spans="2:6" ht="3.6" customHeight="1" thickBot="1" x14ac:dyDescent="0.3">
      <c r="B42" s="80"/>
      <c r="C42" s="81"/>
      <c r="D42" s="81"/>
      <c r="E42" s="81"/>
      <c r="F42" s="82"/>
    </row>
    <row r="43" spans="2:6" ht="21.6" customHeight="1" thickBot="1" x14ac:dyDescent="0.3">
      <c r="B43" s="80"/>
      <c r="C43" s="130" t="s">
        <v>84</v>
      </c>
      <c r="D43" s="131"/>
      <c r="E43" s="391">
        <f>SUM(E37-E41)/E37</f>
        <v>0</v>
      </c>
      <c r="F43" s="82"/>
    </row>
    <row r="44" spans="2:6" ht="4.9000000000000004" customHeight="1" x14ac:dyDescent="0.25">
      <c r="B44" s="83"/>
      <c r="C44" s="84"/>
      <c r="D44" s="84"/>
      <c r="E44" s="84"/>
      <c r="F44" s="85"/>
    </row>
    <row r="45" spans="2:6" ht="6" customHeight="1" x14ac:dyDescent="0.25"/>
    <row r="46" spans="2:6" s="211" customFormat="1" ht="17.25" customHeight="1" x14ac:dyDescent="0.2">
      <c r="B46" s="209"/>
      <c r="C46" s="166" t="str">
        <f>'Information sur la séance'!C16:D16</f>
        <v>Nom</v>
      </c>
      <c r="D46" s="209"/>
      <c r="E46" s="209"/>
      <c r="F46" s="209"/>
    </row>
    <row r="47" spans="2:6" s="211" customFormat="1" ht="17.25" customHeight="1" x14ac:dyDescent="0.2">
      <c r="B47" s="209"/>
      <c r="C47" s="166" t="str">
        <f>'Information sur la séance'!C19:D19</f>
        <v>Service administrative</v>
      </c>
      <c r="D47" s="209"/>
      <c r="E47" s="209"/>
      <c r="F47" s="209"/>
    </row>
    <row r="48" spans="2:6" s="211" customFormat="1" ht="17.25" customHeight="1" x14ac:dyDescent="0.2">
      <c r="B48" s="209"/>
      <c r="C48" s="166" t="str">
        <f>'Information sur la séance'!C7:D7</f>
        <v>Nom du conseil scolaire</v>
      </c>
      <c r="D48" s="209"/>
      <c r="E48" s="209"/>
      <c r="F48" s="209"/>
    </row>
    <row r="49" spans="2:6" s="211" customFormat="1" ht="17.25" customHeight="1" x14ac:dyDescent="0.2">
      <c r="B49" s="209"/>
      <c r="C49" s="167" t="s">
        <v>46</v>
      </c>
      <c r="D49" s="209"/>
      <c r="E49" s="209"/>
      <c r="F49" s="209"/>
    </row>
    <row r="50" spans="2:6" s="211" customFormat="1" ht="17.25" customHeight="1" x14ac:dyDescent="0.2">
      <c r="B50" s="209"/>
      <c r="C50" s="376">
        <f>'Information sur la séance'!C10:D10</f>
        <v>42613</v>
      </c>
      <c r="D50" s="209"/>
      <c r="E50" s="209"/>
      <c r="F50" s="209"/>
    </row>
    <row r="52" spans="2:6" x14ac:dyDescent="0.25">
      <c r="C52" s="158" t="s">
        <v>9</v>
      </c>
    </row>
    <row r="53" spans="2:6" x14ac:dyDescent="0.25">
      <c r="C53" s="158" t="s">
        <v>10</v>
      </c>
    </row>
    <row r="54" spans="2:6" ht="6" customHeight="1" x14ac:dyDescent="0.25"/>
    <row r="55" spans="2:6" x14ac:dyDescent="0.25">
      <c r="C55" s="158" t="s">
        <v>12</v>
      </c>
    </row>
    <row r="56" spans="2:6" x14ac:dyDescent="0.25">
      <c r="C56" s="158" t="s">
        <v>8</v>
      </c>
    </row>
    <row r="57" spans="2:6" ht="4.9000000000000004" customHeight="1" x14ac:dyDescent="0.25"/>
    <row r="58" spans="2:6" ht="36" customHeight="1" x14ac:dyDescent="0.25">
      <c r="C58" s="522" t="s">
        <v>171</v>
      </c>
      <c r="D58" s="522"/>
      <c r="E58" s="522"/>
    </row>
  </sheetData>
  <mergeCells count="5">
    <mergeCell ref="C58:E58"/>
    <mergeCell ref="C9:E9"/>
    <mergeCell ref="C7:E7"/>
    <mergeCell ref="C12:E12"/>
    <mergeCell ref="C2:F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Couverture</vt:lpstr>
      <vt:lpstr>Information sur la séance</vt:lpstr>
      <vt:lpstr>Étape 1 Installations</vt:lpstr>
      <vt:lpstr>Étape 2 États financiers</vt:lpstr>
      <vt:lpstr>Étape 3 Tableau 10C</vt:lpstr>
      <vt:lpstr>Étape 4 Hypothèses</vt:lpstr>
      <vt:lpstr>Étape 5 Sommaire des frais</vt:lpstr>
      <vt:lpstr>Étape 6 Tarif espaces exclusifs</vt:lpstr>
      <vt:lpstr>Étape 7 Coût de location</vt:lpstr>
      <vt:lpstr>Étape 8 Tarifs horaires</vt:lpstr>
      <vt:lpstr>Étape 9 Examen coûts horaires</vt:lpstr>
      <vt:lpstr>Étape 10 Tarifs horaires recou.</vt:lpstr>
      <vt:lpstr>Étape 11 Dernier exercice</vt:lpstr>
      <vt:lpstr>Garderie</vt:lpstr>
      <vt:lpstr>'Étape 3 Tableau 10C'!OLE_LINK1</vt:lpstr>
      <vt:lpstr>'Étape 2 États financiers'!Print_Area</vt:lpstr>
      <vt:lpstr>Services_de_garde</vt:lpstr>
    </vt:vector>
  </TitlesOfParts>
  <Company>gorell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DE TARIFICATION POUR LE RECOUVREMENT DES COÛTS DES INSTALLATIONS SCOLAIRES</dc:title>
  <dc:creator>zattbran</dc:creator>
  <cp:lastModifiedBy>Ryder-Davis, Cindy (EDU)</cp:lastModifiedBy>
  <cp:lastPrinted>2018-02-09T01:04:30Z</cp:lastPrinted>
  <dcterms:created xsi:type="dcterms:W3CDTF">2013-03-19T19:35:08Z</dcterms:created>
  <dcterms:modified xsi:type="dcterms:W3CDTF">2018-05-02T12:50:40Z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