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child care capital\accommodation costs\Working Group\April 2018 CUS calculator\"/>
    </mc:Choice>
  </mc:AlternateContent>
  <bookViews>
    <workbookView xWindow="0" yWindow="0" windowWidth="28800" windowHeight="12435" tabRatio="681"/>
  </bookViews>
  <sheets>
    <sheet name="Cover Page" sheetId="49" r:id="rId1"/>
    <sheet name="Session Information" sheetId="48" r:id="rId2"/>
    <sheet name="Step 1 Facilities" sheetId="35" r:id="rId3"/>
    <sheet name="Step 2 CFS" sheetId="34" r:id="rId4"/>
    <sheet name="Step 3 Sched 10C" sheetId="33" r:id="rId5"/>
    <sheet name="Step 4 Assumptions" sheetId="37" r:id="rId6"/>
    <sheet name="Step 5 Summary of Costs" sheetId="40" r:id="rId7"/>
    <sheet name="Step 6 Rate for Dedicated Spc" sheetId="43" r:id="rId8"/>
    <sheet name="Step 7 Costs for Leases" sheetId="41" r:id="rId9"/>
    <sheet name="Step 8 Policy Hrly Rates" sheetId="38" r:id="rId10"/>
    <sheet name="Step 9 Review Hrly per Sq Ft" sheetId="46" r:id="rId11"/>
    <sheet name="Step 10 Hourly Rates for CR" sheetId="21" r:id="rId12"/>
    <sheet name="Step 11 LFY Impact" sheetId="50" r:id="rId13"/>
  </sheets>
  <definedNames>
    <definedName name="_xlnm.Print_Area" localSheetId="3">'Step 2 CFS'!$A$2:$N$41</definedName>
  </definedNames>
  <calcPr calcId="152511"/>
</workbook>
</file>

<file path=xl/calcChain.xml><?xml version="1.0" encoding="utf-8"?>
<calcChain xmlns="http://schemas.openxmlformats.org/spreadsheetml/2006/main">
  <c r="M24" i="37" l="1"/>
  <c r="M23" i="37"/>
  <c r="M22" i="37"/>
  <c r="M21" i="37"/>
  <c r="M17" i="37"/>
  <c r="M16" i="37"/>
  <c r="M15" i="37"/>
  <c r="M14" i="37"/>
  <c r="G16" i="35" l="1"/>
  <c r="E27" i="41" l="1"/>
  <c r="E26" i="41"/>
  <c r="C27" i="41"/>
  <c r="C26" i="41"/>
  <c r="G35" i="35" l="1"/>
  <c r="G34" i="35"/>
  <c r="G30" i="35"/>
  <c r="G28" i="35"/>
  <c r="G27" i="35"/>
  <c r="G26" i="35"/>
  <c r="G25" i="35"/>
  <c r="G24" i="35"/>
  <c r="G23" i="35"/>
  <c r="G22" i="35"/>
  <c r="G21" i="35"/>
  <c r="F28" i="21" l="1"/>
  <c r="F27" i="21"/>
  <c r="D28" i="21"/>
  <c r="D27" i="21"/>
  <c r="C26" i="50"/>
  <c r="C25" i="50"/>
  <c r="F42" i="50" l="1"/>
  <c r="C55" i="50"/>
  <c r="C53" i="50"/>
  <c r="C52" i="50"/>
  <c r="C51" i="50"/>
  <c r="G5" i="50"/>
  <c r="G32" i="50"/>
  <c r="F27" i="50"/>
  <c r="D27" i="50"/>
  <c r="F13" i="50"/>
  <c r="D13" i="50"/>
  <c r="C24" i="50"/>
  <c r="C23" i="50"/>
  <c r="C22" i="50"/>
  <c r="C21" i="50"/>
  <c r="C20" i="50"/>
  <c r="C19" i="50"/>
  <c r="C18" i="50"/>
  <c r="C17" i="50"/>
  <c r="C16" i="50"/>
  <c r="C15" i="50"/>
  <c r="C5" i="50"/>
  <c r="X12" i="21" l="1"/>
  <c r="W12" i="21"/>
  <c r="V12" i="21"/>
  <c r="U12" i="21"/>
  <c r="T12" i="21"/>
  <c r="S12" i="21"/>
  <c r="R12" i="21"/>
  <c r="Q12" i="21"/>
  <c r="N7" i="21"/>
  <c r="V7" i="21" s="1"/>
  <c r="L7" i="21"/>
  <c r="T7" i="21" s="1"/>
  <c r="E22" i="46"/>
  <c r="C22" i="46"/>
  <c r="E15" i="38"/>
  <c r="D15" i="38"/>
  <c r="F14" i="43"/>
  <c r="C14" i="41"/>
  <c r="Q10" i="21"/>
  <c r="I10" i="21"/>
  <c r="F10" i="21"/>
  <c r="D10" i="21"/>
  <c r="F12" i="46"/>
  <c r="E12" i="46"/>
  <c r="C5" i="33"/>
  <c r="C5" i="34"/>
  <c r="C5" i="35"/>
  <c r="C22" i="40"/>
  <c r="C12" i="40"/>
  <c r="J9" i="43"/>
  <c r="I11" i="33"/>
  <c r="H11" i="33"/>
  <c r="L13" i="34"/>
  <c r="K13" i="34"/>
  <c r="E5" i="41"/>
  <c r="X5" i="21" l="1"/>
  <c r="F5" i="46"/>
  <c r="C5" i="46"/>
  <c r="C5" i="21" s="1"/>
  <c r="G5" i="38"/>
  <c r="C5" i="38"/>
  <c r="C5" i="41"/>
  <c r="C9" i="43" s="1"/>
  <c r="G5" i="40"/>
  <c r="M5" i="37"/>
  <c r="C5" i="40"/>
  <c r="C5" i="37"/>
  <c r="J5" i="33"/>
  <c r="L5" i="34"/>
  <c r="G5" i="35"/>
  <c r="J32" i="43"/>
  <c r="J31" i="43"/>
  <c r="J30" i="43"/>
  <c r="J29" i="43"/>
  <c r="G29" i="35" l="1"/>
  <c r="C33" i="38" l="1"/>
  <c r="C31" i="38"/>
  <c r="C30" i="38"/>
  <c r="C29" i="38"/>
  <c r="C35" i="21"/>
  <c r="C33" i="21"/>
  <c r="C32" i="21"/>
  <c r="C31" i="21"/>
  <c r="C32" i="46"/>
  <c r="C30" i="46"/>
  <c r="C29" i="46"/>
  <c r="C28" i="46"/>
  <c r="C50" i="41"/>
  <c r="C48" i="41"/>
  <c r="C47" i="41"/>
  <c r="C46" i="41"/>
  <c r="D52" i="43"/>
  <c r="H15" i="43" s="1"/>
  <c r="D50" i="43"/>
  <c r="D49" i="43"/>
  <c r="D48" i="43"/>
  <c r="C47" i="40"/>
  <c r="C45" i="40"/>
  <c r="C44" i="40"/>
  <c r="C43" i="40"/>
  <c r="C32" i="37"/>
  <c r="C30" i="37"/>
  <c r="C29" i="37"/>
  <c r="C28" i="37"/>
  <c r="C42" i="35"/>
  <c r="C40" i="35"/>
  <c r="C39" i="35"/>
  <c r="C38" i="35"/>
  <c r="C43" i="33"/>
  <c r="C41" i="33"/>
  <c r="C40" i="33"/>
  <c r="C39" i="33"/>
  <c r="C25" i="34"/>
  <c r="C26" i="34"/>
  <c r="C28" i="34"/>
  <c r="C24" i="34"/>
  <c r="P12" i="21"/>
  <c r="O12" i="21"/>
  <c r="N12" i="21"/>
  <c r="M12" i="21"/>
  <c r="P11" i="21"/>
  <c r="X11" i="21" s="1"/>
  <c r="O11" i="21"/>
  <c r="W11" i="21" s="1"/>
  <c r="N11" i="21"/>
  <c r="V11" i="21" s="1"/>
  <c r="M11" i="21"/>
  <c r="U11" i="21" s="1"/>
  <c r="F23" i="21"/>
  <c r="F21" i="21"/>
  <c r="F22" i="21"/>
  <c r="D23" i="21"/>
  <c r="D14" i="21"/>
  <c r="D15" i="21"/>
  <c r="D16" i="21"/>
  <c r="D17" i="21"/>
  <c r="D18" i="21"/>
  <c r="D19" i="21"/>
  <c r="D20" i="21"/>
  <c r="D21" i="21"/>
  <c r="D22" i="21"/>
  <c r="C23" i="21"/>
  <c r="C22" i="21"/>
  <c r="C21" i="21"/>
  <c r="R7" i="21" l="1"/>
  <c r="J7" i="21"/>
  <c r="F32" i="43"/>
  <c r="F31" i="43"/>
  <c r="F30" i="43"/>
  <c r="F29" i="43"/>
  <c r="F28" i="43"/>
  <c r="F27" i="43"/>
  <c r="F26" i="43"/>
  <c r="F25" i="43"/>
  <c r="F24" i="43"/>
  <c r="F23" i="43"/>
  <c r="F17" i="43"/>
  <c r="F14" i="40"/>
  <c r="F24" i="40"/>
  <c r="E32" i="43"/>
  <c r="E31" i="43"/>
  <c r="E30" i="43"/>
  <c r="E29" i="43"/>
  <c r="E28" i="43"/>
  <c r="E27" i="43"/>
  <c r="E26" i="43"/>
  <c r="E25" i="43"/>
  <c r="E24" i="43"/>
  <c r="E23" i="43"/>
  <c r="E17" i="43"/>
  <c r="E25" i="41"/>
  <c r="E24" i="41"/>
  <c r="E23" i="41"/>
  <c r="E22" i="41"/>
  <c r="E21" i="41"/>
  <c r="E20" i="41"/>
  <c r="E19" i="41"/>
  <c r="E18" i="41"/>
  <c r="E17" i="41"/>
  <c r="E16" i="41"/>
  <c r="C25" i="41"/>
  <c r="C24" i="41"/>
  <c r="C23" i="41"/>
  <c r="C22" i="41"/>
  <c r="C21" i="41"/>
  <c r="C20" i="41"/>
  <c r="C19" i="41"/>
  <c r="C18" i="41"/>
  <c r="C17" i="41"/>
  <c r="C16" i="41"/>
  <c r="F36" i="40"/>
  <c r="L25" i="37"/>
  <c r="F16" i="46" s="1"/>
  <c r="K25" i="37"/>
  <c r="E16" i="46" s="1"/>
  <c r="M25" i="37"/>
  <c r="F19" i="43"/>
  <c r="G17" i="35"/>
  <c r="I34" i="33"/>
  <c r="H34" i="33"/>
  <c r="I26" i="33"/>
  <c r="H26" i="33"/>
  <c r="J24" i="33"/>
  <c r="J23" i="33"/>
  <c r="J22" i="33"/>
  <c r="J21" i="33"/>
  <c r="J20" i="33"/>
  <c r="J19" i="33"/>
  <c r="J18" i="33"/>
  <c r="J17" i="33"/>
  <c r="J13" i="33"/>
  <c r="J16" i="33"/>
  <c r="J15" i="33"/>
  <c r="F34" i="40" l="1"/>
  <c r="J34" i="33"/>
  <c r="G14" i="40"/>
  <c r="G24" i="40"/>
  <c r="F33" i="43"/>
  <c r="J26" i="33"/>
  <c r="E29" i="41"/>
  <c r="G14" i="35"/>
  <c r="E15" i="35" s="1"/>
  <c r="K17" i="34" s="1"/>
  <c r="K16" i="34" s="1"/>
  <c r="E31" i="41" l="1"/>
  <c r="E33" i="41" s="1"/>
  <c r="K20" i="34"/>
  <c r="K19" i="34"/>
  <c r="K21" i="34"/>
  <c r="F35" i="40"/>
  <c r="G35" i="40" s="1"/>
  <c r="F15" i="35"/>
  <c r="L17" i="34" s="1"/>
  <c r="G36" i="40"/>
  <c r="G34" i="40"/>
  <c r="L20" i="34" l="1"/>
  <c r="L16" i="34"/>
  <c r="L19" i="34"/>
  <c r="L21" i="34"/>
  <c r="F15" i="40"/>
  <c r="G15" i="40" s="1"/>
  <c r="H32" i="33"/>
  <c r="F18" i="43"/>
  <c r="F20" i="43" s="1"/>
  <c r="F38" i="40"/>
  <c r="G40" i="40" s="1"/>
  <c r="G38" i="40"/>
  <c r="H36" i="33" l="1"/>
  <c r="I32" i="33"/>
  <c r="I36" i="33" s="1"/>
  <c r="F25" i="40"/>
  <c r="G25" i="40" s="1"/>
  <c r="F26" i="40"/>
  <c r="G26" i="40" s="1"/>
  <c r="F35" i="43"/>
  <c r="F37" i="43" s="1"/>
  <c r="G37" i="43" s="1"/>
  <c r="F16" i="40"/>
  <c r="G28" i="40" l="1"/>
  <c r="F13" i="46" s="1"/>
  <c r="J36" i="33"/>
  <c r="J32" i="33"/>
  <c r="F28" i="40"/>
  <c r="G30" i="40" s="1"/>
  <c r="F14" i="46" s="1"/>
  <c r="F19" i="46" s="1"/>
  <c r="F25" i="46" s="1"/>
  <c r="G18" i="43"/>
  <c r="G30" i="43"/>
  <c r="G35" i="43"/>
  <c r="G17" i="43"/>
  <c r="G28" i="43"/>
  <c r="G26" i="43"/>
  <c r="G29" i="43"/>
  <c r="G31" i="43"/>
  <c r="G19" i="43"/>
  <c r="G23" i="43"/>
  <c r="G32" i="43"/>
  <c r="G25" i="43"/>
  <c r="G27" i="43"/>
  <c r="G24" i="43"/>
  <c r="G16" i="40"/>
  <c r="F18" i="40"/>
  <c r="G27" i="21" l="1"/>
  <c r="G28" i="21"/>
  <c r="F18" i="46"/>
  <c r="G20" i="43"/>
  <c r="G33" i="43"/>
  <c r="G18" i="40"/>
  <c r="E13" i="46" s="1"/>
  <c r="E18" i="46" s="1"/>
  <c r="G20" i="40"/>
  <c r="E14" i="46" s="1"/>
  <c r="E19" i="46" s="1"/>
  <c r="E26" i="50" l="1"/>
  <c r="E25" i="50"/>
  <c r="G25" i="50"/>
  <c r="G26" i="50"/>
  <c r="E25" i="46"/>
  <c r="G24" i="50"/>
  <c r="G23" i="50"/>
  <c r="E24" i="46"/>
  <c r="E20" i="21" s="1"/>
  <c r="E24" i="50"/>
  <c r="E22" i="50"/>
  <c r="E20" i="50"/>
  <c r="E18" i="50"/>
  <c r="E16" i="50"/>
  <c r="E23" i="50"/>
  <c r="E21" i="50"/>
  <c r="E19" i="50"/>
  <c r="E17" i="50"/>
  <c r="E15" i="50"/>
  <c r="F24" i="46"/>
  <c r="G23" i="21" s="1"/>
  <c r="G22" i="50"/>
  <c r="H17" i="43"/>
  <c r="J17" i="43" s="1"/>
  <c r="H31" i="43"/>
  <c r="H25" i="43"/>
  <c r="J25" i="43" s="1"/>
  <c r="H23" i="43"/>
  <c r="J23" i="43" s="1"/>
  <c r="H26" i="43"/>
  <c r="J26" i="43" s="1"/>
  <c r="H19" i="43"/>
  <c r="J19" i="43" s="1"/>
  <c r="H32" i="43"/>
  <c r="H27" i="43"/>
  <c r="J27" i="43" s="1"/>
  <c r="H35" i="43"/>
  <c r="J35" i="43" s="1"/>
  <c r="H18" i="43"/>
  <c r="J18" i="43" s="1"/>
  <c r="H28" i="43"/>
  <c r="J28" i="43" s="1"/>
  <c r="H29" i="43"/>
  <c r="H24" i="43"/>
  <c r="J24" i="43" s="1"/>
  <c r="H30" i="43"/>
  <c r="E28" i="21" l="1"/>
  <c r="E27" i="21"/>
  <c r="G21" i="21"/>
  <c r="U21" i="21" s="1"/>
  <c r="G22" i="21"/>
  <c r="V22" i="21" s="1"/>
  <c r="E27" i="50"/>
  <c r="E16" i="21"/>
  <c r="P16" i="21" s="1"/>
  <c r="E18" i="21"/>
  <c r="N18" i="21" s="1"/>
  <c r="E22" i="21"/>
  <c r="N22" i="21" s="1"/>
  <c r="E15" i="21"/>
  <c r="N15" i="21" s="1"/>
  <c r="E21" i="21"/>
  <c r="N21" i="21" s="1"/>
  <c r="E17" i="21"/>
  <c r="N17" i="21" s="1"/>
  <c r="E14" i="21"/>
  <c r="P14" i="21" s="1"/>
  <c r="E23" i="21"/>
  <c r="E19" i="21"/>
  <c r="P19" i="21" s="1"/>
  <c r="O20" i="21"/>
  <c r="M20" i="21"/>
  <c r="N20" i="21"/>
  <c r="P20" i="21"/>
  <c r="H20" i="43"/>
  <c r="J20" i="43"/>
  <c r="J33" i="43"/>
  <c r="H33" i="43"/>
  <c r="X21" i="21" l="1"/>
  <c r="W22" i="21"/>
  <c r="J37" i="43"/>
  <c r="W21" i="21"/>
  <c r="V21" i="21"/>
  <c r="U22" i="21"/>
  <c r="X22" i="21"/>
  <c r="M16" i="21"/>
  <c r="O16" i="21"/>
  <c r="M23" i="21"/>
  <c r="N16" i="21"/>
  <c r="P18" i="21"/>
  <c r="O18" i="21"/>
  <c r="O14" i="21"/>
  <c r="M18" i="21"/>
  <c r="N23" i="21"/>
  <c r="P15" i="21"/>
  <c r="M17" i="21"/>
  <c r="O19" i="21"/>
  <c r="O15" i="21"/>
  <c r="M15" i="21"/>
  <c r="P23" i="21"/>
  <c r="O23" i="21"/>
  <c r="P17" i="21"/>
  <c r="N19" i="21"/>
  <c r="O21" i="21"/>
  <c r="M19" i="21"/>
  <c r="M21" i="21"/>
  <c r="N14" i="21"/>
  <c r="M22" i="21"/>
  <c r="O22" i="21"/>
  <c r="M14" i="21"/>
  <c r="O17" i="21"/>
  <c r="P21" i="21"/>
  <c r="P22" i="21"/>
  <c r="H37" i="43"/>
  <c r="D35" i="41" l="1"/>
  <c r="E35" i="41" s="1"/>
  <c r="E37" i="41" s="1"/>
  <c r="G41" i="50"/>
  <c r="G43" i="50"/>
  <c r="J38" i="43"/>
  <c r="J41" i="43"/>
  <c r="J45" i="43" s="1"/>
  <c r="E39" i="41" s="1"/>
  <c r="G44" i="50" l="1"/>
  <c r="G48" i="50" s="1"/>
  <c r="J42" i="43"/>
  <c r="E41" i="41"/>
  <c r="E43" i="41" s="1"/>
  <c r="K12" i="21"/>
  <c r="K23" i="21" l="1"/>
  <c r="K22" i="21"/>
  <c r="K21" i="21"/>
  <c r="S22" i="21"/>
  <c r="S21" i="21"/>
  <c r="C28" i="21"/>
  <c r="C27" i="21"/>
  <c r="C25" i="21"/>
  <c r="C20" i="21"/>
  <c r="C19" i="21"/>
  <c r="C18" i="21"/>
  <c r="C17" i="21"/>
  <c r="C16" i="21"/>
  <c r="C15" i="21"/>
  <c r="C14" i="21"/>
  <c r="L12" i="21"/>
  <c r="J12" i="21"/>
  <c r="I12" i="21"/>
  <c r="L11" i="21"/>
  <c r="T11" i="21" s="1"/>
  <c r="K11" i="21"/>
  <c r="S11" i="21" s="1"/>
  <c r="J11" i="21"/>
  <c r="R11" i="21" s="1"/>
  <c r="I11" i="21"/>
  <c r="Q11" i="21" s="1"/>
  <c r="I22" i="21" l="1"/>
  <c r="I21" i="21"/>
  <c r="I23" i="21"/>
  <c r="J23" i="21"/>
  <c r="J21" i="21"/>
  <c r="J22" i="21"/>
  <c r="T21" i="21"/>
  <c r="L21" i="21"/>
  <c r="L22" i="21"/>
  <c r="L23" i="21"/>
  <c r="T22" i="21"/>
  <c r="F20" i="21"/>
  <c r="F19" i="21"/>
  <c r="F18" i="21"/>
  <c r="F17" i="21"/>
  <c r="F16" i="21"/>
  <c r="F15" i="21"/>
  <c r="F14" i="21"/>
  <c r="G18" i="21" l="1"/>
  <c r="U18" i="21" s="1"/>
  <c r="G19" i="50"/>
  <c r="G14" i="21"/>
  <c r="X14" i="21" s="1"/>
  <c r="G15" i="50"/>
  <c r="G16" i="21"/>
  <c r="U16" i="21" s="1"/>
  <c r="G17" i="50"/>
  <c r="G17" i="21"/>
  <c r="U17" i="21" s="1"/>
  <c r="G18" i="50"/>
  <c r="G19" i="21"/>
  <c r="X19" i="21" s="1"/>
  <c r="G20" i="50"/>
  <c r="G20" i="21"/>
  <c r="U20" i="21" s="1"/>
  <c r="G21" i="50"/>
  <c r="G15" i="21"/>
  <c r="V15" i="21" s="1"/>
  <c r="G16" i="50"/>
  <c r="R22" i="21"/>
  <c r="R21" i="21"/>
  <c r="Q22" i="21"/>
  <c r="Q21" i="21"/>
  <c r="U14" i="21"/>
  <c r="W27" i="21"/>
  <c r="U27" i="21"/>
  <c r="X27" i="21"/>
  <c r="V27" i="21"/>
  <c r="W18" i="21"/>
  <c r="R27" i="21"/>
  <c r="T27" i="21"/>
  <c r="Q27" i="21"/>
  <c r="V19" i="21" l="1"/>
  <c r="V16" i="21"/>
  <c r="X15" i="21"/>
  <c r="W16" i="21"/>
  <c r="X18" i="21"/>
  <c r="W19" i="21"/>
  <c r="U15" i="21"/>
  <c r="X16" i="21"/>
  <c r="V18" i="21"/>
  <c r="U19" i="21"/>
  <c r="W15" i="21"/>
  <c r="V17" i="21"/>
  <c r="T17" i="21"/>
  <c r="W20" i="21"/>
  <c r="V20" i="21"/>
  <c r="X17" i="21"/>
  <c r="V14" i="21"/>
  <c r="Q17" i="21"/>
  <c r="X20" i="21"/>
  <c r="W17" i="21"/>
  <c r="W14" i="21"/>
  <c r="R17" i="21"/>
  <c r="Q14" i="21"/>
  <c r="G27" i="50"/>
  <c r="G28" i="50" s="1"/>
  <c r="G34" i="50" s="1"/>
  <c r="T19" i="21"/>
  <c r="T14" i="21"/>
  <c r="T16" i="21"/>
  <c r="Q18" i="21"/>
  <c r="T18" i="21"/>
  <c r="R14" i="21"/>
  <c r="R18" i="21"/>
  <c r="R16" i="21"/>
  <c r="Q19" i="21"/>
  <c r="T20" i="21"/>
  <c r="Q15" i="21"/>
  <c r="R20" i="21"/>
  <c r="Q20" i="21"/>
  <c r="T15" i="21"/>
  <c r="R15" i="21"/>
  <c r="Q16" i="21"/>
  <c r="R19" i="21"/>
  <c r="S27" i="21" l="1"/>
  <c r="S16" i="21" l="1"/>
  <c r="S15" i="21"/>
  <c r="S19" i="21"/>
  <c r="S18" i="21"/>
  <c r="S20" i="21"/>
  <c r="S17" i="21"/>
  <c r="S14" i="21"/>
  <c r="L14" i="21" l="1"/>
  <c r="J18" i="21"/>
  <c r="L16" i="21"/>
  <c r="L15" i="21"/>
  <c r="I14" i="21" l="1"/>
  <c r="J14" i="21"/>
  <c r="J20" i="21"/>
  <c r="L17" i="21"/>
  <c r="J17" i="21"/>
  <c r="I17" i="21"/>
  <c r="I16" i="21"/>
  <c r="I18" i="21"/>
  <c r="I15" i="21"/>
  <c r="L19" i="21"/>
  <c r="J16" i="21"/>
  <c r="L20" i="21"/>
  <c r="L18" i="21"/>
  <c r="J15" i="21"/>
  <c r="I19" i="21"/>
  <c r="I20" i="21"/>
  <c r="J19" i="21"/>
  <c r="K17" i="21" l="1"/>
  <c r="K18" i="21"/>
  <c r="K19" i="21"/>
  <c r="K14" i="21"/>
  <c r="K20" i="21"/>
  <c r="K16" i="21"/>
  <c r="K15" i="21"/>
  <c r="J27" i="21"/>
  <c r="M27" i="21"/>
  <c r="N27" i="21"/>
  <c r="I27" i="21"/>
  <c r="O27" i="21"/>
  <c r="L27" i="21"/>
  <c r="K27" i="21"/>
  <c r="P27" i="21"/>
  <c r="L28" i="21"/>
  <c r="O28" i="21"/>
  <c r="P28" i="21"/>
  <c r="J28" i="21"/>
  <c r="K28" i="21"/>
  <c r="I28" i="21"/>
  <c r="N28" i="21"/>
  <c r="M28" i="21"/>
  <c r="V28" i="21"/>
  <c r="S28" i="21"/>
  <c r="T28" i="21"/>
  <c r="Q28" i="21"/>
  <c r="R28" i="21"/>
  <c r="X28" i="21"/>
  <c r="U28" i="21"/>
  <c r="W28" i="21"/>
</calcChain>
</file>

<file path=xl/comments1.xml><?xml version="1.0" encoding="utf-8"?>
<comments xmlns="http://schemas.openxmlformats.org/spreadsheetml/2006/main">
  <authors>
    <author>zattbran</author>
  </authors>
  <commentList>
    <comment ref="C53" authorId="0" shapeId="0">
      <text>
        <r>
          <rPr>
            <sz val="10"/>
            <color indexed="81"/>
            <rFont val="Arial Narrow"/>
            <family val="2"/>
          </rPr>
          <t>Board Administration costs as reported</t>
        </r>
        <r>
          <rPr>
            <sz val="8"/>
            <color indexed="81"/>
            <rFont val="Tahoma"/>
            <family val="2"/>
          </rPr>
          <t xml:space="preserve">
</t>
        </r>
        <r>
          <rPr>
            <sz val="10"/>
            <color indexed="81"/>
            <rFont val="Arial Narrow"/>
            <family val="2"/>
          </rPr>
          <t>EFIS, Schedule 10, Column 13, Admin Subtotal</t>
        </r>
      </text>
    </comment>
  </commentList>
</comments>
</file>

<file path=xl/comments2.xml><?xml version="1.0" encoding="utf-8"?>
<comments xmlns="http://schemas.openxmlformats.org/spreadsheetml/2006/main">
  <authors>
    <author>Brant Zatterberg</author>
    <author>Ms. Charlyn Downie</author>
    <author>zattbran</author>
  </authors>
  <commentList>
    <comment ref="D11" authorId="0" shapeId="0">
      <text>
        <r>
          <rPr>
            <b/>
            <sz val="9"/>
            <color indexed="81"/>
            <rFont val="Tahoma"/>
            <family val="2"/>
          </rPr>
          <t xml:space="preserve">Column 'A' is used in Steps 6 and 7 to calculate Lease Agreements rates for dedicated space
</t>
        </r>
        <r>
          <rPr>
            <sz val="9"/>
            <color indexed="81"/>
            <rFont val="Tahoma"/>
            <family val="2"/>
          </rPr>
          <t xml:space="preserve">
</t>
        </r>
      </text>
    </comment>
    <comment ref="G14" authorId="1" shapeId="0">
      <text>
        <r>
          <rPr>
            <sz val="10"/>
            <color indexed="81"/>
            <rFont val="Arial Narrow"/>
            <family val="2"/>
          </rPr>
          <t xml:space="preserve">Gross square footage of all board facilities that incur maintenance and operations costs 
</t>
        </r>
      </text>
    </comment>
    <comment ref="G16" authorId="2" shapeId="0">
      <text>
        <r>
          <rPr>
            <sz val="10"/>
            <color indexed="81"/>
            <rFont val="Arial Narrow"/>
            <family val="2"/>
          </rPr>
          <t>1 acre = 43,560 sq ft</t>
        </r>
        <r>
          <rPr>
            <sz val="8"/>
            <color indexed="81"/>
            <rFont val="Tahoma"/>
            <family val="2"/>
          </rPr>
          <t xml:space="preserve">
</t>
        </r>
      </text>
    </comment>
    <comment ref="D34" authorId="0" shapeId="0">
      <text>
        <r>
          <rPr>
            <b/>
            <sz val="9"/>
            <color indexed="81"/>
            <rFont val="Tahoma"/>
            <family val="2"/>
          </rPr>
          <t>U10 and High School soccer fields. The U10 dimensions are 180x120 or 21,600 square  feet.  The High School dimensions are 360x160 or 57,600 square feet. 21600 is slightly less than  half an acre.</t>
        </r>
        <r>
          <rPr>
            <sz val="9"/>
            <color indexed="81"/>
            <rFont val="Tahoma"/>
            <family val="2"/>
          </rPr>
          <t xml:space="preserve">
</t>
        </r>
      </text>
    </comment>
    <comment ref="D35" authorId="0" shapeId="0">
      <text>
        <r>
          <rPr>
            <b/>
            <sz val="9"/>
            <color indexed="81"/>
            <rFont val="Tahoma"/>
            <family val="2"/>
          </rPr>
          <t>Open field or playground areas, parking lots, etc.</t>
        </r>
        <r>
          <rPr>
            <sz val="9"/>
            <color indexed="81"/>
            <rFont val="Tahoma"/>
            <family val="2"/>
          </rPr>
          <t xml:space="preserve">
</t>
        </r>
      </text>
    </comment>
  </commentList>
</comments>
</file>

<file path=xl/comments3.xml><?xml version="1.0" encoding="utf-8"?>
<comments xmlns="http://schemas.openxmlformats.org/spreadsheetml/2006/main">
  <authors>
    <author>Brant Zatterberg</author>
  </authors>
  <commentList>
    <comment ref="J14" authorId="0" shapeId="0">
      <text>
        <r>
          <rPr>
            <b/>
            <sz val="9"/>
            <color indexed="81"/>
            <rFont val="Tahoma"/>
            <family val="2"/>
          </rPr>
          <t xml:space="preserve">The average salary of administrative employees at the school level; whose duties involve  the daily management of the facility – suggested – a principal and an office manager per school. </t>
        </r>
        <r>
          <rPr>
            <sz val="9"/>
            <color indexed="81"/>
            <rFont val="Tahoma"/>
            <family val="2"/>
          </rPr>
          <t xml:space="preserve">
</t>
        </r>
      </text>
    </comment>
    <comment ref="J15" authorId="0" shapeId="0">
      <text>
        <r>
          <rPr>
            <b/>
            <sz val="9"/>
            <color indexed="81"/>
            <rFont val="Tahoma"/>
            <family val="2"/>
          </rPr>
          <t xml:space="preserve">The estimate of the percent of the buildings’ gross square footage that is hallways,  stairways, elevators, bathrooms, and operational work spaces. This is used to determine areas  that are common to users but not part of space assigned to individual uses. </t>
        </r>
        <r>
          <rPr>
            <sz val="9"/>
            <color indexed="81"/>
            <rFont val="Tahoma"/>
            <family val="2"/>
          </rPr>
          <t xml:space="preserve">
</t>
        </r>
      </text>
    </comment>
    <comment ref="J16" authorId="0" shapeId="0">
      <text>
        <r>
          <rPr>
            <b/>
            <sz val="9"/>
            <color indexed="81"/>
            <rFont val="Tahoma"/>
            <family val="2"/>
          </rPr>
          <t>As determined at each board - the percent of the school administrative salary above that relates to duties that involve the management of facilities or associated paperwork.</t>
        </r>
        <r>
          <rPr>
            <sz val="9"/>
            <color indexed="81"/>
            <rFont val="Tahoma"/>
            <family val="2"/>
          </rPr>
          <t xml:space="preserve">
</t>
        </r>
      </text>
    </comment>
    <comment ref="J17" authorId="0" shapeId="0">
      <text>
        <r>
          <rPr>
            <b/>
            <sz val="9"/>
            <color indexed="81"/>
            <rFont val="Tahoma"/>
            <family val="2"/>
          </rPr>
          <t xml:space="preserve">The percent of the administrative expenditure which is related to the decision making, management, or oversight of school facilities. </t>
        </r>
        <r>
          <rPr>
            <sz val="9"/>
            <color indexed="81"/>
            <rFont val="Tahoma"/>
            <family val="2"/>
          </rPr>
          <t xml:space="preserve">
</t>
        </r>
      </text>
    </comment>
    <comment ref="J21" authorId="0" shapeId="0">
      <text>
        <r>
          <rPr>
            <b/>
            <sz val="9"/>
            <color indexed="81"/>
            <rFont val="Tahoma"/>
            <family val="2"/>
          </rPr>
          <t>Number of Instructional Days</t>
        </r>
        <r>
          <rPr>
            <sz val="9"/>
            <color indexed="81"/>
            <rFont val="Tahoma"/>
            <family val="2"/>
          </rPr>
          <t xml:space="preserve">
</t>
        </r>
      </text>
    </comment>
    <comment ref="J22" authorId="0" shapeId="0">
      <text>
        <r>
          <rPr>
            <b/>
            <sz val="9"/>
            <color indexed="81"/>
            <rFont val="Tahoma"/>
            <family val="2"/>
          </rPr>
          <t>Hours that represent time periods of significant occupancy e.g. 9 am to 3 pm = 6 hr instructional day plus 6 pm to 10 pm = 4 hr Community Use of School. This totals 10 hours that are reflective of the greatest consumables time period.</t>
        </r>
        <r>
          <rPr>
            <sz val="9"/>
            <color indexed="81"/>
            <rFont val="Tahoma"/>
            <family val="2"/>
          </rPr>
          <t xml:space="preserve">
</t>
        </r>
      </text>
    </comment>
    <comment ref="J23" authorId="0" shapeId="0">
      <text>
        <r>
          <rPr>
            <b/>
            <sz val="9"/>
            <color indexed="81"/>
            <rFont val="Tahoma"/>
            <family val="2"/>
          </rPr>
          <t>Number of Non-Instructional days e.g. Mon to Thurs - in July and August = 36 days</t>
        </r>
        <r>
          <rPr>
            <sz val="9"/>
            <color indexed="81"/>
            <rFont val="Tahoma"/>
            <family val="2"/>
          </rPr>
          <t xml:space="preserve">
</t>
        </r>
      </text>
    </comment>
    <comment ref="J24" authorId="0" shapeId="0">
      <text>
        <r>
          <rPr>
            <b/>
            <sz val="9"/>
            <color indexed="81"/>
            <rFont val="Tahoma"/>
            <family val="2"/>
          </rPr>
          <t>Hours of greatest occupancy and consumables on Non-instructional days</t>
        </r>
        <r>
          <rPr>
            <sz val="9"/>
            <color indexed="81"/>
            <rFont val="Tahoma"/>
            <family val="2"/>
          </rPr>
          <t xml:space="preserve">
</t>
        </r>
      </text>
    </comment>
  </commentList>
</comments>
</file>

<file path=xl/sharedStrings.xml><?xml version="1.0" encoding="utf-8"?>
<sst xmlns="http://schemas.openxmlformats.org/spreadsheetml/2006/main" count="455" uniqueCount="260">
  <si>
    <t>Single Gym</t>
  </si>
  <si>
    <t>Double Gym</t>
  </si>
  <si>
    <t>Library</t>
  </si>
  <si>
    <t>Other</t>
  </si>
  <si>
    <t>Buildings:</t>
  </si>
  <si>
    <t>Portables:</t>
  </si>
  <si>
    <t>Land Improvements:</t>
  </si>
  <si>
    <t>Total Usable Hours</t>
  </si>
  <si>
    <t>Average School Administration Salaries</t>
  </si>
  <si>
    <t xml:space="preserve">Share of School-Level Administration Dedicated to Facilities </t>
  </si>
  <si>
    <t>Share of Board Administration Dedicated to Facilities</t>
  </si>
  <si>
    <t>Board</t>
  </si>
  <si>
    <t>Youth</t>
  </si>
  <si>
    <t>Community</t>
  </si>
  <si>
    <t>Commercial</t>
  </si>
  <si>
    <t>Enterprise = Cost Recovery Rate</t>
  </si>
  <si>
    <t>x</t>
  </si>
  <si>
    <t>+</t>
  </si>
  <si>
    <t>Average Hours of Operation (summer/weekends)</t>
  </si>
  <si>
    <t>Total Non-instructional Days (summer/weekends)</t>
  </si>
  <si>
    <t>Average Hours of Operation (instructional days)</t>
  </si>
  <si>
    <t>Annual Cost/Sq Ft</t>
  </si>
  <si>
    <t>Space Type</t>
  </si>
  <si>
    <t>Category of Use</t>
  </si>
  <si>
    <t>Calculated Cost per Hour</t>
  </si>
  <si>
    <t>=</t>
  </si>
  <si>
    <t>Applied Subsidy</t>
  </si>
  <si>
    <t>What is your Board's Administration cost?</t>
  </si>
  <si>
    <t>(Total Usable Hours are the hours of highest number of consumables)</t>
  </si>
  <si>
    <t>What is the total gross square footage of all of the schools and administrative buildings in your district school board?</t>
  </si>
  <si>
    <t>Hourly Rate:</t>
  </si>
  <si>
    <t>Total Instructional Days in a School</t>
  </si>
  <si>
    <t>Core Space Factor (see definition in Comments)</t>
  </si>
  <si>
    <t>How many school buildings are there in your district?</t>
  </si>
  <si>
    <t>A methodology for determining fees for use of spaces in Ontario's publicly funded schools.</t>
  </si>
  <si>
    <t>SCHOOL FACILITY COST RECOVERY PRICING MODEL</t>
  </si>
  <si>
    <t>TOTAL</t>
  </si>
  <si>
    <t>ELEMENTARY</t>
  </si>
  <si>
    <t>SECONDARY</t>
  </si>
  <si>
    <t>Custodial Operations</t>
  </si>
  <si>
    <t>Maintenance Operations</t>
  </si>
  <si>
    <t>Electricity</t>
  </si>
  <si>
    <t>Heating</t>
  </si>
  <si>
    <t>Water &amp; Sewer</t>
  </si>
  <si>
    <t>Kitchen</t>
  </si>
  <si>
    <t>Leases</t>
  </si>
  <si>
    <t>% of total sq ft</t>
  </si>
  <si>
    <t xml:space="preserve">What is the total number of acres listed on your Board's SFIS?                                             </t>
  </si>
  <si>
    <t>Classroom</t>
  </si>
  <si>
    <t>Stage</t>
  </si>
  <si>
    <t>Green Space / Parking Lot</t>
  </si>
  <si>
    <t>Music Room</t>
  </si>
  <si>
    <t>Cafetorium/Lunchroom</t>
  </si>
  <si>
    <t>Square Feet</t>
  </si>
  <si>
    <t>Total</t>
  </si>
  <si>
    <t>Operations</t>
  </si>
  <si>
    <t>Operations and Maintenance Administration</t>
  </si>
  <si>
    <t>Total Facility Operating Costs</t>
  </si>
  <si>
    <t>PANEL</t>
  </si>
  <si>
    <t>Tot Brd Admin Costs less O&amp;M Admin Costs</t>
  </si>
  <si>
    <t>Average Square Feet by Space Type</t>
  </si>
  <si>
    <t>AVERAGE</t>
  </si>
  <si>
    <t>Total Facility Administration Costs</t>
  </si>
  <si>
    <t>Total Cost of Amortization</t>
  </si>
  <si>
    <t>SQ FT</t>
  </si>
  <si>
    <t>Total Square Feet</t>
  </si>
  <si>
    <t>Common Space</t>
  </si>
  <si>
    <t>Daycare</t>
  </si>
  <si>
    <t>Monthly Cost of Recovery</t>
  </si>
  <si>
    <t>Step 5: Summary of the Costs of Stewardship</t>
  </si>
  <si>
    <t>Board Administration Costs</t>
  </si>
  <si>
    <t>Administration</t>
  </si>
  <si>
    <t>School Level Administation</t>
  </si>
  <si>
    <t>Sub-total Operations</t>
  </si>
  <si>
    <t>Sub-total Administration</t>
  </si>
  <si>
    <t>Sub-total Cost of Amortization of Capital Improvements</t>
  </si>
  <si>
    <t>% of Tot</t>
  </si>
  <si>
    <t>Annual Lease Rate (From Step 6)</t>
  </si>
  <si>
    <t>Monthly Lease Rate (From Step 6)</t>
  </si>
  <si>
    <t>Please not that your input for acres has been converted to square feet.</t>
  </si>
  <si>
    <t>Sports Field (non-enhanced)</t>
  </si>
  <si>
    <t>Step 9: Review of Hourly Costs, Per Square Foot Annual Cost</t>
  </si>
  <si>
    <t>Total Costs / Sq Ft (Step 5: Bldgs)</t>
  </si>
  <si>
    <t>Total Costs / Sq Ft (Step 5: Fields)</t>
  </si>
  <si>
    <t>Total Usable Hours (Step 4)</t>
  </si>
  <si>
    <t>Variable</t>
  </si>
  <si>
    <t>-</t>
  </si>
  <si>
    <t>Algonquin and Lakeshore Catholic District School Board</t>
  </si>
  <si>
    <t>Plant and Planning Services</t>
  </si>
  <si>
    <t>SCHOOL BOARD:</t>
  </si>
  <si>
    <t>DATE OF DATA:</t>
  </si>
  <si>
    <t>NAME:</t>
  </si>
  <si>
    <t>DEPARTMENT:</t>
  </si>
  <si>
    <t>Date of Source Information:</t>
  </si>
  <si>
    <t xml:space="preserve">The non-profit entities or other public agencies that use the school facilities whose primary purpose is to provide programs and/or services that are designed and operated to advance the academic success and healthy lifestyles of youth in the community. </t>
  </si>
  <si>
    <t>The non-profit entities or other public agencies that use the school facilities whose primary purpose is to provide programs and/or services that serve the local neighborhood or community, but are not explicitly designed and operated to advance the academic success and healthy lifestyles of the children in the school and where zero or nominal admission or participation fees are charged.</t>
  </si>
  <si>
    <t>The non-profit or public entities that could be classed as Not-for Profit Youth or Community but whose primary purpose for this activity is to raise funds for their host organization or other entities.</t>
  </si>
  <si>
    <t xml:space="preserve">The for- profit entities who are using the facility to raise revenue or benefit their brand profile.  </t>
  </si>
  <si>
    <t xml:space="preserve">The non-profit child care partners that use the school facilities whose primary purpose is to provide programs and/or services that are designed and operated to provide services to children and families. </t>
  </si>
  <si>
    <t>Child Care Partner</t>
  </si>
  <si>
    <t>Charlyn Downie</t>
  </si>
  <si>
    <t>Limestone District School Board</t>
  </si>
  <si>
    <t>downie@limestone.on.ca</t>
  </si>
  <si>
    <t>Brandt Zätterberg</t>
  </si>
  <si>
    <t>(613) 354-6527 ext. 504</t>
  </si>
  <si>
    <t>zattbran@alcdsb.on.ca</t>
  </si>
  <si>
    <t>Note: With permission from the 21st Century School Fund (Washington DC) and the Centres for Cities and Schools, University of California</t>
  </si>
  <si>
    <t xml:space="preserve">Version Date: </t>
  </si>
  <si>
    <t>Data Sources:</t>
  </si>
  <si>
    <t>Collective Agreements / “Sunshine List” / Payroll</t>
  </si>
  <si>
    <r>
      <t>Consolidated Financial Statement</t>
    </r>
    <r>
      <rPr>
        <sz val="10"/>
        <color rgb="FF000000"/>
        <rFont val="Arial"/>
        <family val="2"/>
      </rPr>
      <t xml:space="preserve"> (audited)</t>
    </r>
  </si>
  <si>
    <r>
      <t>•</t>
    </r>
    <r>
      <rPr>
        <sz val="10"/>
        <color rgb="FF000000"/>
        <rFont val="Arial"/>
        <family val="2"/>
      </rPr>
      <t>Expenses: Administration (Default: 10% dedicated to facilities)</t>
    </r>
  </si>
  <si>
    <r>
      <t>•</t>
    </r>
    <r>
      <rPr>
        <sz val="10"/>
        <color rgb="FF000000"/>
        <rFont val="Arial"/>
        <family val="2"/>
      </rPr>
      <t>Amortization: Land, buildings, and portables</t>
    </r>
  </si>
  <si>
    <r>
      <t>School Facility Information System</t>
    </r>
    <r>
      <rPr>
        <b/>
        <sz val="10"/>
        <color rgb="FF000000"/>
        <rFont val="Arial"/>
        <family val="2"/>
      </rPr>
      <t xml:space="preserve"> </t>
    </r>
    <r>
      <rPr>
        <sz val="10"/>
        <color rgb="FF000000"/>
        <rFont val="Arial"/>
        <family val="2"/>
      </rPr>
      <t>(SFIS)</t>
    </r>
  </si>
  <si>
    <r>
      <t>•</t>
    </r>
    <r>
      <rPr>
        <sz val="10"/>
        <color rgb="FF000000"/>
        <rFont val="Arial"/>
        <family val="2"/>
      </rPr>
      <t>Total gross square footage</t>
    </r>
  </si>
  <si>
    <r>
      <t>•</t>
    </r>
    <r>
      <rPr>
        <sz val="10"/>
        <color rgb="FF000000"/>
        <rFont val="Arial"/>
        <family val="2"/>
      </rPr>
      <t>Average square footage by space type</t>
    </r>
  </si>
  <si>
    <r>
      <t>•</t>
    </r>
    <r>
      <rPr>
        <sz val="10"/>
        <color rgb="FF000000"/>
        <rFont val="Arial"/>
        <family val="2"/>
      </rPr>
      <t xml:space="preserve">Core space factor (Default: + 30% considers common areas) </t>
    </r>
  </si>
  <si>
    <r>
      <t>•</t>
    </r>
    <r>
      <rPr>
        <sz val="10"/>
        <color rgb="FF000000"/>
        <rFont val="Arial"/>
        <family val="2"/>
      </rPr>
      <t>Expense: Custodial and Maintenance (wages/benefits, supplies, contracts)</t>
    </r>
  </si>
  <si>
    <r>
      <t>•</t>
    </r>
    <r>
      <rPr>
        <sz val="10"/>
        <color rgb="FF000000"/>
        <rFont val="Arial"/>
        <family val="2"/>
      </rPr>
      <t>Expense: Utilities (electricity, heating, water and sewer)</t>
    </r>
  </si>
  <si>
    <r>
      <t>•</t>
    </r>
    <r>
      <rPr>
        <sz val="10"/>
        <color rgb="FF000000"/>
        <rFont val="Arial"/>
        <family val="2"/>
      </rPr>
      <t>Expense: O/M Admin. (wages/benefits, supplies, contracts, insurance)</t>
    </r>
  </si>
  <si>
    <r>
      <t>•</t>
    </r>
    <r>
      <rPr>
        <sz val="10"/>
        <color rgb="FF000000"/>
        <rFont val="Arial"/>
        <family val="2"/>
      </rPr>
      <t xml:space="preserve">Cost of School Admin. (Default: 10% dedicated to facilities) </t>
    </r>
  </si>
  <si>
    <r>
      <t>Education Financial Information System</t>
    </r>
    <r>
      <rPr>
        <b/>
        <sz val="10"/>
        <color rgb="FF000000"/>
        <rFont val="Arial"/>
        <family val="2"/>
      </rPr>
      <t xml:space="preserve"> </t>
    </r>
    <r>
      <rPr>
        <sz val="10"/>
        <color rgb="FF000000"/>
        <rFont val="Arial"/>
        <family val="2"/>
      </rPr>
      <t xml:space="preserve">(EFIS: </t>
    </r>
    <r>
      <rPr>
        <u/>
        <sz val="10"/>
        <color theme="1"/>
        <rFont val="Arial"/>
        <family val="2"/>
      </rPr>
      <t>Schedule 10C</t>
    </r>
    <r>
      <rPr>
        <sz val="10"/>
        <color rgb="FF000000"/>
        <rFont val="Arial"/>
        <family val="2"/>
      </rPr>
      <t>)</t>
    </r>
  </si>
  <si>
    <t xml:space="preserve">Controlling document is an occasional (community use) permit </t>
  </si>
  <si>
    <t>Fee structure is cost per hour per square foot</t>
  </si>
  <si>
    <t>Example is fundraising event in gymnasium</t>
  </si>
  <si>
    <t>Controlling document is a service provider agreement</t>
  </si>
  <si>
    <t>Fee structure is cost per day per square foot</t>
  </si>
  <si>
    <t>Example is before and after school programming in classroom</t>
  </si>
  <si>
    <t xml:space="preserve">Controlling document is a lease agreement </t>
  </si>
  <si>
    <t>Fee structure is cost per year per square foot</t>
  </si>
  <si>
    <t>Example is surplus space or purpose-built daycare space</t>
  </si>
  <si>
    <t>Three types of access by a single service provider:</t>
  </si>
  <si>
    <t>Goal of the Facility Cost Recovery Model</t>
  </si>
  <si>
    <t xml:space="preserve">Transparent, using publicly available School Board reports </t>
  </si>
  <si>
    <t>Consistent, using easily accessible School Board data</t>
  </si>
  <si>
    <t>Scalable, using School Board policy</t>
  </si>
  <si>
    <t>Equitable, using evidence-based rate strategies</t>
  </si>
  <si>
    <t>Easy to use and defend, using standard software platform (not a black box)</t>
  </si>
  <si>
    <t>Planning Benefits of the Facility Cost Recovery Model</t>
  </si>
  <si>
    <r>
      <t xml:space="preserve">Episodic </t>
    </r>
    <r>
      <rPr>
        <sz val="10"/>
        <color rgb="FF000000"/>
        <rFont val="Arial"/>
        <family val="2"/>
      </rPr>
      <t xml:space="preserve">(Hourly Rate for Occasional Use) </t>
    </r>
  </si>
  <si>
    <r>
      <t xml:space="preserve">Shared Space </t>
    </r>
    <r>
      <rPr>
        <sz val="10"/>
        <color rgb="FF000000"/>
        <rFont val="Arial"/>
        <family val="2"/>
      </rPr>
      <t>(School-Year Rate for Instructional-Day Use)</t>
    </r>
  </si>
  <si>
    <r>
      <t xml:space="preserve">Leased Space </t>
    </r>
    <r>
      <rPr>
        <sz val="10"/>
        <color rgb="FF000000"/>
        <rFont val="Arial"/>
        <family val="2"/>
      </rPr>
      <t>(12-month Rate for Dedicated Use)</t>
    </r>
  </si>
  <si>
    <t>Reflects direct and indirect costs that are associated with activities and extended hours used for dedicated space, shared space and occasional use</t>
  </si>
  <si>
    <t>Illustrates annual cost per square foot and cost per hour by average space size</t>
  </si>
  <si>
    <t>Provides evidence to aid internal decision making, public consultation and partnership agreements</t>
  </si>
  <si>
    <t>(613) 544-6925 ext. 379</t>
  </si>
  <si>
    <t>Important Reminder:This model is based on the historical data (snap-shot in time ) of your DSB. Proposed rates should be based published inflation rates and or the rate of increases in your DSB's facilty costs.</t>
  </si>
  <si>
    <t>Total Costs of Stewardship (Admin + Ops + Amort)</t>
  </si>
  <si>
    <t>Distict School Board Name</t>
  </si>
  <si>
    <t>Name</t>
  </si>
  <si>
    <t>Department</t>
  </si>
  <si>
    <t>Step 3: EFIS Schedule 10C</t>
  </si>
  <si>
    <t>HOW MANY OF THIS TYPE?</t>
  </si>
  <si>
    <t>Step 7: Chose the space included in a proposed  Lease Agreement (this uses historical data)</t>
  </si>
  <si>
    <t>INCLUDE IN LEASE ?</t>
  </si>
  <si>
    <t>Rate / Sq Ft Carried to Lease Agreement</t>
  </si>
  <si>
    <t>District School Board Policy Decision</t>
  </si>
  <si>
    <t>Y</t>
  </si>
  <si>
    <t>N</t>
  </si>
  <si>
    <t>DSB POLICY DECISION</t>
  </si>
  <si>
    <t>Total Discount Offered to Service Provider</t>
  </si>
  <si>
    <t>Cost Applied to Lease Agreement</t>
  </si>
  <si>
    <t>Calculated Fields Based on Data Entered Yellow Fields</t>
  </si>
  <si>
    <t>PROJECT NAME</t>
  </si>
  <si>
    <t>Name of Project</t>
  </si>
  <si>
    <t>From Step 1: Operations and Maintenenance Admin</t>
  </si>
  <si>
    <t>From Step 2: Board Administration Costs</t>
  </si>
  <si>
    <t>Definition of Category of Use</t>
  </si>
  <si>
    <t>Outdoor Space</t>
  </si>
  <si>
    <t>Fields / Outdoor Space Based on Acres</t>
  </si>
  <si>
    <t>Portion of Total per Square Foot Cost Covered by District School Board</t>
  </si>
  <si>
    <t>The internal users and entities whose use of school space is systemic. This includes polling stations for municipal and provincial elections.</t>
  </si>
  <si>
    <r>
      <t xml:space="preserve">What is your Board's </t>
    </r>
    <r>
      <rPr>
        <b/>
        <u/>
        <sz val="10"/>
        <rFont val="Arial"/>
        <family val="2"/>
      </rPr>
      <t>Amortization</t>
    </r>
    <r>
      <rPr>
        <b/>
        <sz val="10"/>
        <rFont val="Arial"/>
        <family val="2"/>
      </rPr>
      <t xml:space="preserve"> of Tangible Capital Assets?</t>
    </r>
  </si>
  <si>
    <t>Step 2: Data from Board Consolidated Financial Statements</t>
  </si>
  <si>
    <t>Step 1: Facility and Space Type Data from SFIS</t>
  </si>
  <si>
    <t>Step 4: School Level Assumptions</t>
  </si>
  <si>
    <t>Note</t>
  </si>
  <si>
    <t>Usable Hours</t>
  </si>
  <si>
    <r>
      <t xml:space="preserve">Adjustment </t>
    </r>
    <r>
      <rPr>
        <i/>
        <sz val="8"/>
        <color theme="1"/>
        <rFont val="Arial"/>
        <family val="2"/>
      </rPr>
      <t>(Operations and Maintenance Sched 10C is included in the Consolidated Financial Statemement's Board Adminstration Costs)</t>
    </r>
  </si>
  <si>
    <t>Your Education Financial Information System (EFIS) Schedule 10C contains data that itemizes the costs of operations and maintenance for your Board (available through your finance department). You can combine, separate or add lines relevant to your Board (e.g. insurance may be a separate line item or you may want to show custodial salaries/benefits separate from custodial supplies).</t>
  </si>
  <si>
    <t>Information regarding school administration salaries can be obtained from your Board's human resources department (or you can use the Province's 'sunshine list' combined with information from collective agreements.</t>
  </si>
  <si>
    <t>Step 5 summarizes the annual cost or operations and maintenance and presents a 100% Cost Recovery Rate as the annual cost per square foot.</t>
  </si>
  <si>
    <t>Value of Line Item per Sq Ft</t>
  </si>
  <si>
    <r>
      <t xml:space="preserve">The Ministry of Education's </t>
    </r>
    <r>
      <rPr>
        <i/>
        <sz val="12"/>
        <color theme="1"/>
        <rFont val="Arial"/>
        <family val="2"/>
      </rPr>
      <t>Community Planning and Partnerships Guideline</t>
    </r>
    <r>
      <rPr>
        <sz val="12"/>
        <color theme="1"/>
        <rFont val="Arial"/>
        <family val="2"/>
      </rPr>
      <t>s (2015) established that district school boards are not expected to take on additional costs to support facility partnerships. Step 6 is a tool to establish a benchmark (starting point) when determining  cost recovering in lease agreements for dedicated space within a school facility.</t>
    </r>
  </si>
  <si>
    <t>EFIS Schedule 10C (from Step 3)</t>
  </si>
  <si>
    <t>Category</t>
  </si>
  <si>
    <t>A</t>
  </si>
  <si>
    <t>B</t>
  </si>
  <si>
    <t>Note: Step 6 uses the Column A from Step 1. You can modify for your specific scenario.</t>
  </si>
  <si>
    <t>Note: Step 7 uses the Column A from Step 1. You can modify for your specific scenario.</t>
  </si>
  <si>
    <t>COMBINED</t>
  </si>
  <si>
    <t xml:space="preserve"> (Column A + B from Step 1)</t>
  </si>
  <si>
    <t>(Column A from Step 1)</t>
  </si>
  <si>
    <t>(Column B from Step 1)</t>
  </si>
  <si>
    <r>
      <t>Total Gross Sq. Ft. (</t>
    </r>
    <r>
      <rPr>
        <sz val="8"/>
        <rFont val="Arial"/>
        <family val="2"/>
      </rPr>
      <t>plus Core Space Factor)</t>
    </r>
  </si>
  <si>
    <t>Community use of school facilities is usually occasional (episodic), even if every day, and usually for a portion of a school's facilities. Knowing the hourly, per-square-foot cost of school space can help establish a equitable and transparent foundation for community-use fees. </t>
  </si>
  <si>
    <t>Step 8: Community Use Policy Decisions Regrading Discounts for Categories of Use</t>
  </si>
  <si>
    <t>Applying a subsidy the percentage of the cost of stewardship gives the Board a chance to recover some costs and also to earn revenue from certain private users. Enter your Category of Use, Definition, and the Subsidy percentages that are specific to your Board's Community Use Policy, Administrative Procedures and/or Administrative Protocols.</t>
  </si>
  <si>
    <t>Step 6: Components of Annual Costs and Considerations for Dedicated Space (Leases)</t>
  </si>
  <si>
    <t xml:space="preserve">Step 7 provides uses the Cost Applied to Lease Agreement from Step 6 and applies it to each room type established in Step 1. </t>
  </si>
  <si>
    <t>Rate of Growth</t>
  </si>
  <si>
    <t xml:space="preserve">Rate / Sq Ft </t>
  </si>
  <si>
    <t>Projecting Forward to Determine a Multi-Year Horizon</t>
  </si>
  <si>
    <t>2017 December Yearly Rate</t>
  </si>
  <si>
    <t>Annual Cost of Recovery using Growth (Step 6)</t>
  </si>
  <si>
    <t>Step 10: Calculated Hourly Rates for Episodic Use by Space Type</t>
  </si>
  <si>
    <t>Total is apportioned to Column A and Column B based on column's percentage of total square feet (from Step 1)</t>
  </si>
  <si>
    <t>Base Year:</t>
  </si>
  <si>
    <t>Term (years)</t>
  </si>
  <si>
    <t>Term:</t>
  </si>
  <si>
    <t>Growth Rate:</t>
  </si>
  <si>
    <t>Note: For any category of use where the 'fee' will be higher than the cost recovery rate then it is important to remember that the "Applied Subsidy" needs to be a negative number.</t>
  </si>
  <si>
    <r>
      <t>Growth Rate Used</t>
    </r>
    <r>
      <rPr>
        <i/>
        <sz val="10"/>
        <color theme="1"/>
        <rFont val="Arial"/>
        <family val="2"/>
      </rPr>
      <t xml:space="preserve"> (From Step 6)</t>
    </r>
  </si>
  <si>
    <t>Cost per Usable Hour (Bldgs) per Square Foot (Using rate of growth)</t>
  </si>
  <si>
    <t>Costs per Usable Hour (Fields) per Square Foot (using rate of growth)</t>
  </si>
  <si>
    <t>Cost per Usable Hour (Bldgs) per Square Foot (historic data)</t>
  </si>
  <si>
    <t>Costs per Usable Hour (Fields) per Square Foot (historic data)</t>
  </si>
  <si>
    <t>Total Cost of Stewardship</t>
  </si>
  <si>
    <t>Enter your District School Board information in the Yellow Fields</t>
  </si>
  <si>
    <t>DO NOT DELETE ELEMENTS IN THESE FIELDS. DOING SO WILL DISRUPT THE FLOW OF DATA THROUGH THE STEPS.</t>
  </si>
  <si>
    <t>Episodic Use (Community Use of Schools)</t>
  </si>
  <si>
    <t>Total Hours Used in Last Fiscal Year</t>
  </si>
  <si>
    <t>Earned Revenue (Total Revenue from Community Use of Schools)</t>
  </si>
  <si>
    <t>Unearned Revenue (Total Grants, Transfer Agreements, etc. for CUS)</t>
  </si>
  <si>
    <t>Total Revenue from Episodic Use Last Fiscal Year</t>
  </si>
  <si>
    <t>Total Cost of Episodic Use Last Fiscal Year</t>
  </si>
  <si>
    <t>Total Revenue minus Total Cost Episodic Use (Community Use of Schools)</t>
  </si>
  <si>
    <t>Step 11: Cost vs Revenue of Community Space Used in Last Fiscal Year</t>
  </si>
  <si>
    <t>Total Square Feet of Leased Space Last Fiscal Year</t>
  </si>
  <si>
    <t>Total Revenue from Leased Space last Fiscal Year</t>
  </si>
  <si>
    <t xml:space="preserve">Total Revenue Leased Space minus Total Cost Leased Space Last Fiscal Year </t>
  </si>
  <si>
    <t>Dedicated Space (Lease Agreements)</t>
  </si>
  <si>
    <t>Total Cost of Dedicated Space Last Fiscal Year (Using Annual Cost / Sq Ft From Step 6)</t>
  </si>
  <si>
    <t>Annual reports for Community Use of Schools includes the permitted hours by Space Type. The annual cost per square foot per hour can be used to calculate the total cost of the space during the last fiscal year.</t>
  </si>
  <si>
    <t>Cost (incl. Core Space)</t>
  </si>
  <si>
    <t>Total Cost of Core Space Last Fiscal Year (Using Annual Cost / Sq Ft From Step 6)</t>
  </si>
  <si>
    <t>Total Cost of Lease Agreements Last Fiscal Year</t>
  </si>
  <si>
    <t>This model uses historical data. Applying a rate of growth will be beneficial in establishing a multi-year horizon for community partners. A growth rate can be the annual CPI determined by the Federal Government or growth rates based on trends using your Board's historic data.You can enter a 1, 3 or 5 in Term (years) to project a rate in the first, third and/or fifth year of a Lease Agreement.</t>
  </si>
  <si>
    <t>Growth Rate Used (source)</t>
  </si>
  <si>
    <t>Term (years): Typical term is 1, 3 or 5</t>
  </si>
  <si>
    <t>Select Costs to Include: Enter Y or N</t>
  </si>
  <si>
    <t>% of Selected Costs Recovered from Service Provider</t>
  </si>
  <si>
    <t>Note: Step 6 provides a couple of options for establishing a rate. In Column 'I' (rows 16 to 34) you may select Yes or No in each of the line items originally found in EFIS Schedule 10C (from Step 3). Additionally your Board may choose to apply a discount to the selected EFIS Schedule 10C items, This can be done using a percentage in cell 'I 40'.</t>
  </si>
  <si>
    <t>Core Space (from Step 4) - Y or N</t>
  </si>
  <si>
    <t>Planning Officer</t>
  </si>
  <si>
    <t>The column titles for this worksheet are in row 2. They span cells B2 inclusive. The following cells have Comments: none. The data spans cells B3 through E60. There is information in every cell for columns B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</si>
  <si>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D44. There is information in every cell for columns C through D.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</si>
  <si>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G51. There is information in every cell for columns C through G.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</si>
  <si>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L36. There is information in every cell for columns C through L.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</si>
  <si>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J51. There is information in every cell for columns C through J.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</si>
  <si>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M40. There is information in every cell for columns C through M.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</si>
  <si>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G55. There is information in every cell for columns C through G.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</si>
  <si>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J60. There is information in every cell for columns C through J.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</si>
  <si>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E58. There is information in every cell for columns C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</si>
  <si>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G41. There is information in every cell for columns C through G.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</si>
  <si>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F40. There is information in every cell for columns C through F.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</si>
  <si>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X43. There is information in every cell for columns C through X.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</si>
  <si>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C2 inclusive. The following cells have Comments: none. The data spans cells C3 through G63. There is information in every cell for columns C through G.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</si>
  <si>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Data for Step 1 is available from the School Facility Information System (SFIS). For best results use the average size of the space types currently used. For example, do not include a small gymnasium that is not suitable for community use. This data is available through your Board's facilities department.</t>
  </si>
  <si>
    <r>
      <t xml:space="preserve">Data for Step 2 is found in your Board's current </t>
    </r>
    <r>
      <rPr>
        <i/>
        <sz val="12"/>
        <color theme="1"/>
        <rFont val="Arial"/>
        <family val="2"/>
      </rPr>
      <t>Consolidated Financial Statements</t>
    </r>
    <r>
      <rPr>
        <sz val="12"/>
        <color theme="1"/>
        <rFont val="Arial"/>
        <family val="2"/>
      </rPr>
      <t xml:space="preserve"> and are publically available through yor Board's website.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</si>
</sst>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_(&quot;$&quot;* \(#,##0.00\);_(&quot;$&quot;* &quot;-&quot;??_);_(@_)"/>
    <numFmt numFmtId="165" formatCode="_(* #,##0.00_);_(* \(#,##0.00\);_(* &quot;-&quot;??_);_(@_)"/>
    <numFmt numFmtId="166" formatCode="_(&quot;$&quot;* #,##0_);_(&quot;$&quot;* \(#,##0\);_(&quot;$&quot;* &quot;-&quot;??_);_(@_)"/>
    <numFmt numFmtId="167" formatCode="_(* #,##0_);_(* \(#,##0\);_(* &quot;-&quot;??_);_(@_)"/>
    <numFmt numFmtId="168" formatCode="0.0%"/>
    <numFmt numFmtId="169" formatCode="[$-409]mmmm\ d\,\ yyyy;@"/>
    <numFmt numFmtId="170" formatCode="[$-1009]mmmm\ d\,\ yyyy;@"/>
    <numFmt numFmtId="171" formatCode="_(* #,##0.00000000_);_(* \(#,##0.00000000\);_(* &quot;-&quot;??_);_(@_)"/>
    <numFmt numFmtId="172" formatCode="[$-409]dd/mmm/yy;@"/>
  </numFmts>
  <fonts count="53" x14ac:knownFonts="1">
    <font>
      <sz val="11"/>
      <color theme="1"/>
      <name val="Calibri"/>
      <family val="2"/>
      <scheme val="minor"/>
    </font>
    <font>
      <b/>
      <u/>
      <sz val="10"/>
      <color theme="1"/>
      <name val="Arial"/>
      <family val="2"/>
    </font>
    <font>
      <sz val="10"/>
      <name val="Arial"/>
      <family val="2"/>
    </font>
    <font>
      <sz val="10"/>
      <color theme="1"/>
      <name val="Arial"/>
      <family val="2"/>
    </font>
    <font>
      <sz val="11"/>
      <color theme="1"/>
      <name val="Calibri"/>
      <family val="2"/>
      <scheme val="minor"/>
    </font>
    <font>
      <b/>
      <sz val="11"/>
      <color theme="1"/>
      <name val="Calibri"/>
      <family val="2"/>
      <scheme val="minor"/>
    </font>
    <font>
      <b/>
      <sz val="10"/>
      <color theme="1"/>
      <name val="Arial"/>
      <family val="2"/>
    </font>
    <font>
      <b/>
      <sz val="14"/>
      <color theme="1"/>
      <name val="Arial"/>
      <family val="2"/>
    </font>
    <font>
      <i/>
      <sz val="8"/>
      <color theme="1"/>
      <name val="Arial"/>
      <family val="2"/>
    </font>
    <font>
      <sz val="10"/>
      <name val="Calibri"/>
      <family val="2"/>
    </font>
    <font>
      <b/>
      <sz val="16"/>
      <name val="Arial"/>
      <family val="2"/>
    </font>
    <font>
      <b/>
      <sz val="10"/>
      <name val="Arial"/>
      <family val="2"/>
    </font>
    <font>
      <sz val="8"/>
      <name val="Arial"/>
      <family val="2"/>
    </font>
    <font>
      <sz val="8"/>
      <color indexed="81"/>
      <name val="Tahoma"/>
      <family val="2"/>
    </font>
    <font>
      <b/>
      <u/>
      <sz val="12"/>
      <color theme="1"/>
      <name val="Arial"/>
      <family val="2"/>
    </font>
    <font>
      <b/>
      <sz val="10"/>
      <color theme="0"/>
      <name val="Arial"/>
      <family val="2"/>
    </font>
    <font>
      <sz val="11"/>
      <color theme="1"/>
      <name val="Arial"/>
      <family val="2"/>
    </font>
    <font>
      <sz val="11"/>
      <name val="Calibri"/>
      <family val="2"/>
    </font>
    <font>
      <i/>
      <sz val="10"/>
      <color theme="1"/>
      <name val="Arial"/>
      <family val="2"/>
    </font>
    <font>
      <i/>
      <sz val="10"/>
      <name val="Arial"/>
      <family val="2"/>
    </font>
    <font>
      <u/>
      <sz val="10"/>
      <color theme="1"/>
      <name val="Arial"/>
      <family val="2"/>
    </font>
    <font>
      <sz val="10"/>
      <color indexed="81"/>
      <name val="Arial Narrow"/>
      <family val="2"/>
    </font>
    <font>
      <sz val="9"/>
      <color indexed="81"/>
      <name val="Tahoma"/>
      <family val="2"/>
    </font>
    <font>
      <i/>
      <sz val="11"/>
      <color theme="1"/>
      <name val="Arial"/>
      <family val="2"/>
    </font>
    <font>
      <u/>
      <sz val="11"/>
      <color theme="10"/>
      <name val="Calibri"/>
      <family val="2"/>
      <scheme val="minor"/>
    </font>
    <font>
      <sz val="8"/>
      <color theme="1"/>
      <name val="Arial"/>
      <family val="2"/>
    </font>
    <font>
      <sz val="9"/>
      <name val="Arial"/>
      <family val="2"/>
    </font>
    <font>
      <sz val="10"/>
      <color theme="1"/>
      <name val="Calibri"/>
      <family val="2"/>
      <scheme val="minor"/>
    </font>
    <font>
      <b/>
      <sz val="14"/>
      <color rgb="FFFF0000"/>
      <name val="Calibri"/>
      <family val="2"/>
      <scheme val="minor"/>
    </font>
    <font>
      <sz val="10"/>
      <color rgb="FF222222"/>
      <name val="Arial"/>
      <family val="2"/>
    </font>
    <font>
      <sz val="10"/>
      <color indexed="8"/>
      <name val="Arial"/>
      <family val="2"/>
    </font>
    <font>
      <u/>
      <sz val="10"/>
      <color indexed="12"/>
      <name val="Arial"/>
      <family val="2"/>
    </font>
    <font>
      <b/>
      <sz val="20"/>
      <color theme="1"/>
      <name val="Arial"/>
      <family val="2"/>
    </font>
    <font>
      <b/>
      <u/>
      <sz val="10"/>
      <color rgb="FF000000"/>
      <name val="Arial"/>
      <family val="2"/>
    </font>
    <font>
      <sz val="10"/>
      <color rgb="FF000000"/>
      <name val="Arial"/>
      <family val="2"/>
    </font>
    <font>
      <b/>
      <sz val="10"/>
      <color rgb="FF000000"/>
      <name val="Arial"/>
      <family val="2"/>
    </font>
    <font>
      <b/>
      <sz val="10"/>
      <color rgb="FFFF0000"/>
      <name val="Arial"/>
      <family val="2"/>
    </font>
    <font>
      <sz val="8"/>
      <color indexed="8"/>
      <name val="Arial"/>
      <family val="2"/>
    </font>
    <font>
      <b/>
      <sz val="12"/>
      <color theme="1"/>
      <name val="Arial"/>
      <family val="2"/>
    </font>
    <font>
      <sz val="12"/>
      <color theme="1"/>
      <name val="Arial"/>
      <family val="2"/>
    </font>
    <font>
      <i/>
      <sz val="12"/>
      <color theme="1"/>
      <name val="Arial"/>
      <family val="2"/>
    </font>
    <font>
      <b/>
      <sz val="11"/>
      <color theme="1"/>
      <name val="Arial"/>
      <family val="2"/>
    </font>
    <font>
      <b/>
      <u/>
      <sz val="10"/>
      <name val="Arial"/>
      <family val="2"/>
    </font>
    <font>
      <sz val="10"/>
      <color theme="1" tint="0.499984740745262"/>
      <name val="Arial"/>
      <family val="2"/>
    </font>
    <font>
      <b/>
      <sz val="9"/>
      <color indexed="81"/>
      <name val="Tahoma"/>
      <family val="2"/>
    </font>
    <font>
      <b/>
      <sz val="12"/>
      <name val="Arial"/>
      <family val="2"/>
    </font>
    <font>
      <b/>
      <sz val="10"/>
      <color theme="0" tint="-0.499984740745262"/>
      <name val="Arial"/>
      <family val="2"/>
    </font>
    <font>
      <b/>
      <sz val="11"/>
      <color theme="0" tint="-0.499984740745262"/>
      <name val="Arial"/>
      <family val="2"/>
    </font>
    <font>
      <i/>
      <sz val="11"/>
      <color theme="1"/>
      <name val="Calibri"/>
      <family val="2"/>
      <scheme val="minor"/>
    </font>
    <font>
      <b/>
      <sz val="11"/>
      <color rgb="FFFF0000"/>
      <name val="Calibri"/>
      <family val="2"/>
      <scheme val="minor"/>
    </font>
    <font>
      <b/>
      <sz val="10"/>
      <color rgb="FF002060"/>
      <name val="Arial"/>
      <family val="2"/>
    </font>
    <font>
      <sz val="11"/>
      <color theme="0"/>
      <name val="Calibri"/>
      <family val="2"/>
      <scheme val="minor"/>
    </font>
    <font>
      <sz val="12"/>
      <color theme="0"/>
      <name val="Arial"/>
      <family val="2"/>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theme="1"/>
        <bgColor indexed="64"/>
      </patternFill>
    </fill>
    <fill>
      <patternFill patternType="solid">
        <fgColor theme="2"/>
        <bgColor indexed="64"/>
      </patternFill>
    </fill>
    <fill>
      <patternFill patternType="solid">
        <fgColor rgb="FFFF3300"/>
        <bgColor indexed="64"/>
      </patternFill>
    </fill>
    <fill>
      <patternFill patternType="solid">
        <fgColor theme="0" tint="-0.14999847407452621"/>
        <bgColor indexed="64"/>
      </patternFill>
    </fill>
    <fill>
      <patternFill patternType="solid">
        <fgColor rgb="FFFF0000"/>
        <bgColor indexed="64"/>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top style="medium">
        <color theme="1"/>
      </top>
      <bottom style="thin">
        <color indexed="64"/>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top style="thin">
        <color indexed="64"/>
      </top>
      <bottom style="medium">
        <color theme="1"/>
      </bottom>
      <diagonal/>
    </border>
    <border>
      <left/>
      <right style="medium">
        <color theme="1"/>
      </right>
      <top/>
      <bottom style="medium">
        <color theme="1"/>
      </bottom>
      <diagonal/>
    </border>
    <border>
      <left style="thin">
        <color theme="1"/>
      </left>
      <right/>
      <top style="thin">
        <color theme="1"/>
      </top>
      <bottom style="thin">
        <color theme="1"/>
      </bottom>
      <diagonal/>
    </border>
    <border>
      <left style="thin">
        <color indexed="64"/>
      </left>
      <right style="thin">
        <color indexed="64"/>
      </right>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24" fillId="0" borderId="0" applyNumberFormat="0" applyFill="0" applyBorder="0" applyAlignment="0" applyProtection="0"/>
  </cellStyleXfs>
  <cellXfs count="513">
    <xf numFmtId="0" fontId="0" fillId="0" borderId="0" xfId="0"/>
    <xf numFmtId="0" fontId="9" fillId="0" borderId="0" xfId="0" applyFont="1"/>
    <xf numFmtId="0" fontId="9" fillId="0" borderId="0" xfId="0" applyFont="1" applyFill="1"/>
    <xf numFmtId="0" fontId="10" fillId="0" borderId="0" xfId="0" applyFont="1" applyFill="1" applyBorder="1"/>
    <xf numFmtId="0" fontId="9" fillId="0" borderId="0" xfId="0" applyFont="1" applyFill="1" applyAlignment="1">
      <alignment horizontal="centerContinuous"/>
    </xf>
    <xf numFmtId="0" fontId="9" fillId="0" borderId="0" xfId="0" applyFont="1" applyAlignment="1">
      <alignment horizontal="centerContinuous" vertical="center"/>
    </xf>
    <xf numFmtId="167" fontId="6" fillId="0" borderId="0" xfId="1" applyNumberFormat="1" applyFont="1" applyFill="1" applyBorder="1" applyAlignment="1">
      <alignment vertical="center"/>
    </xf>
    <xf numFmtId="0" fontId="3" fillId="0" borderId="0" xfId="0" applyFont="1" applyFill="1" applyBorder="1"/>
    <xf numFmtId="0" fontId="3" fillId="0" borderId="0" xfId="0" applyFont="1" applyFill="1" applyBorder="1" applyAlignment="1">
      <alignment vertical="center"/>
    </xf>
    <xf numFmtId="0" fontId="9" fillId="0" borderId="0" xfId="0" applyFont="1" applyAlignment="1">
      <alignment horizontal="centerContinuous"/>
    </xf>
    <xf numFmtId="166" fontId="2" fillId="0" borderId="15" xfId="2" applyNumberFormat="1" applyFont="1" applyFill="1" applyBorder="1" applyAlignment="1">
      <alignment horizontal="center" vertical="center" wrapText="1"/>
    </xf>
    <xf numFmtId="0" fontId="11" fillId="0" borderId="2" xfId="0" applyFont="1" applyFill="1" applyBorder="1" applyAlignment="1">
      <alignment horizontal="left" vertical="center"/>
    </xf>
    <xf numFmtId="0" fontId="6" fillId="0" borderId="2" xfId="0" applyFont="1" applyBorder="1" applyAlignment="1">
      <alignment vertical="center"/>
    </xf>
    <xf numFmtId="0" fontId="2" fillId="0" borderId="0" xfId="0" applyFont="1" applyFill="1" applyBorder="1"/>
    <xf numFmtId="166" fontId="2" fillId="0" borderId="14" xfId="2" applyNumberFormat="1" applyFont="1" applyFill="1" applyBorder="1" applyAlignment="1">
      <alignment horizontal="center" vertical="center"/>
    </xf>
    <xf numFmtId="167" fontId="3" fillId="0" borderId="2" xfId="1" applyNumberFormat="1" applyFont="1" applyBorder="1" applyAlignment="1">
      <alignment vertical="center"/>
    </xf>
    <xf numFmtId="0" fontId="0" fillId="0" borderId="0" xfId="0" applyAlignment="1">
      <alignment horizontal="center" vertical="center"/>
    </xf>
    <xf numFmtId="0" fontId="9" fillId="0" borderId="0" xfId="0" applyFont="1" applyAlignment="1">
      <alignment horizontal="center" vertical="center"/>
    </xf>
    <xf numFmtId="167" fontId="3" fillId="5" borderId="2" xfId="1" applyNumberFormat="1" applyFont="1" applyFill="1" applyBorder="1" applyAlignment="1">
      <alignment vertical="center"/>
    </xf>
    <xf numFmtId="0" fontId="11" fillId="6" borderId="8" xfId="0" applyFont="1" applyFill="1" applyBorder="1" applyAlignment="1">
      <alignment horizontal="center" vertical="center" wrapText="1"/>
    </xf>
    <xf numFmtId="0" fontId="11" fillId="5" borderId="2" xfId="0" applyFont="1" applyFill="1" applyBorder="1" applyAlignment="1">
      <alignment horizontal="left" vertical="center"/>
    </xf>
    <xf numFmtId="0" fontId="6" fillId="5" borderId="2" xfId="0" applyFont="1" applyFill="1" applyBorder="1" applyAlignment="1">
      <alignment vertical="center"/>
    </xf>
    <xf numFmtId="164" fontId="6" fillId="0" borderId="18" xfId="0" applyNumberFormat="1" applyFont="1" applyBorder="1" applyAlignment="1">
      <alignment vertical="center"/>
    </xf>
    <xf numFmtId="164" fontId="6" fillId="5" borderId="18" xfId="0" applyNumberFormat="1" applyFont="1" applyFill="1" applyBorder="1" applyAlignment="1">
      <alignment vertical="center"/>
    </xf>
    <xf numFmtId="0" fontId="3" fillId="0" borderId="11" xfId="0" applyFont="1" applyBorder="1" applyAlignment="1">
      <alignment vertical="center"/>
    </xf>
    <xf numFmtId="164" fontId="15" fillId="7" borderId="17" xfId="2" applyFont="1" applyFill="1" applyBorder="1" applyAlignment="1">
      <alignment horizontal="center" vertical="center"/>
    </xf>
    <xf numFmtId="0" fontId="3" fillId="0" borderId="0" xfId="0" applyFont="1" applyFill="1"/>
    <xf numFmtId="0" fontId="1" fillId="0" borderId="0" xfId="0" applyFont="1" applyFill="1" applyBorder="1" applyAlignment="1">
      <alignment horizontal="centerContinuous"/>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right"/>
    </xf>
    <xf numFmtId="0" fontId="1" fillId="0" borderId="4" xfId="0" applyFont="1" applyFill="1" applyBorder="1"/>
    <xf numFmtId="0" fontId="1" fillId="0" borderId="0" xfId="0" applyFont="1" applyFill="1" applyBorder="1"/>
    <xf numFmtId="0" fontId="3" fillId="0" borderId="9" xfId="0" applyFont="1" applyFill="1" applyBorder="1"/>
    <xf numFmtId="0" fontId="3" fillId="0" borderId="10" xfId="0" applyFont="1" applyFill="1" applyBorder="1"/>
    <xf numFmtId="0" fontId="18" fillId="0" borderId="0" xfId="0" applyFont="1" applyFill="1" applyAlignment="1">
      <alignment horizontal="left" vertical="center"/>
    </xf>
    <xf numFmtId="0" fontId="11" fillId="0" borderId="0" xfId="0" applyFont="1" applyFill="1" applyBorder="1" applyAlignment="1">
      <alignment vertical="center" wrapText="1"/>
    </xf>
    <xf numFmtId="0" fontId="1" fillId="0" borderId="5" xfId="0" applyFont="1" applyFill="1" applyBorder="1"/>
    <xf numFmtId="0" fontId="1" fillId="0" borderId="7" xfId="0" applyFont="1" applyFill="1" applyBorder="1" applyAlignment="1">
      <alignment horizontal="centerContinuous"/>
    </xf>
    <xf numFmtId="0" fontId="1" fillId="0" borderId="7" xfId="0" applyFont="1" applyFill="1" applyBorder="1"/>
    <xf numFmtId="0" fontId="2" fillId="0" borderId="7" xfId="0" applyFont="1" applyFill="1" applyBorder="1" applyAlignment="1">
      <alignment vertical="center"/>
    </xf>
    <xf numFmtId="0" fontId="2" fillId="0" borderId="7" xfId="0" applyFont="1" applyFill="1" applyBorder="1" applyAlignment="1">
      <alignment vertical="center" wrapText="1"/>
    </xf>
    <xf numFmtId="0" fontId="0" fillId="0" borderId="0" xfId="0" applyFont="1" applyFill="1"/>
    <xf numFmtId="0" fontId="0" fillId="0" borderId="3" xfId="0" applyFont="1" applyFill="1" applyBorder="1"/>
    <xf numFmtId="0" fontId="0" fillId="0" borderId="4" xfId="0" applyFont="1" applyFill="1" applyBorder="1"/>
    <xf numFmtId="0" fontId="0" fillId="0" borderId="5" xfId="0" applyFont="1" applyFill="1" applyBorder="1"/>
    <xf numFmtId="0" fontId="0" fillId="0" borderId="0" xfId="0" applyFont="1" applyFill="1" applyBorder="1"/>
    <xf numFmtId="0" fontId="0" fillId="0" borderId="6" xfId="0" applyFont="1" applyFill="1" applyBorder="1"/>
    <xf numFmtId="0" fontId="0" fillId="0" borderId="0" xfId="0" applyFont="1" applyFill="1" applyBorder="1" applyAlignment="1">
      <alignment horizontal="centerContinuous"/>
    </xf>
    <xf numFmtId="0" fontId="0" fillId="0" borderId="7" xfId="0" applyFont="1" applyFill="1" applyBorder="1"/>
    <xf numFmtId="0" fontId="0" fillId="0" borderId="8" xfId="0" applyFont="1" applyFill="1" applyBorder="1"/>
    <xf numFmtId="0" fontId="0" fillId="0" borderId="9" xfId="0" applyFont="1" applyFill="1" applyBorder="1"/>
    <xf numFmtId="0" fontId="0" fillId="0" borderId="4" xfId="0" applyFont="1" applyFill="1" applyBorder="1" applyAlignment="1">
      <alignment vertical="center"/>
    </xf>
    <xf numFmtId="0" fontId="0" fillId="0" borderId="0" xfId="0" applyFont="1" applyFill="1" applyBorder="1" applyAlignment="1">
      <alignment vertical="center"/>
    </xf>
    <xf numFmtId="0" fontId="0" fillId="0" borderId="10" xfId="0" applyFont="1" applyFill="1" applyBorder="1"/>
    <xf numFmtId="0" fontId="0" fillId="0" borderId="9" xfId="0" applyFont="1" applyFill="1" applyBorder="1" applyAlignment="1">
      <alignment vertical="center"/>
    </xf>
    <xf numFmtId="0" fontId="0" fillId="0" borderId="0" xfId="0" applyFont="1" applyFill="1" applyBorder="1" applyAlignment="1">
      <alignment horizontal="center" vertical="center"/>
    </xf>
    <xf numFmtId="0" fontId="4" fillId="0" borderId="7" xfId="0" applyFont="1" applyFill="1" applyBorder="1"/>
    <xf numFmtId="0" fontId="0" fillId="0" borderId="0" xfId="0" applyFont="1" applyFill="1" applyAlignment="1">
      <alignment vertical="center"/>
    </xf>
    <xf numFmtId="0" fontId="8" fillId="0" borderId="12" xfId="0" applyFont="1" applyBorder="1" applyAlignment="1">
      <alignment vertical="center"/>
    </xf>
    <xf numFmtId="0" fontId="0" fillId="0" borderId="12" xfId="0" applyBorder="1" applyAlignment="1">
      <alignment horizontal="center" vertical="center"/>
    </xf>
    <xf numFmtId="0" fontId="0" fillId="0" borderId="12" xfId="0" applyBorder="1"/>
    <xf numFmtId="0" fontId="0" fillId="0" borderId="16" xfId="0" applyBorder="1"/>
    <xf numFmtId="166" fontId="6" fillId="2" borderId="1" xfId="2" applyNumberFormat="1" applyFont="1" applyFill="1" applyBorder="1" applyAlignment="1" applyProtection="1">
      <alignment vertical="center"/>
      <protection locked="0"/>
    </xf>
    <xf numFmtId="167" fontId="6" fillId="2" borderId="1" xfId="1" applyNumberFormat="1" applyFont="1" applyFill="1" applyBorder="1" applyAlignment="1" applyProtection="1">
      <alignment vertical="center"/>
      <protection locked="0"/>
    </xf>
    <xf numFmtId="9" fontId="6" fillId="2" borderId="1" xfId="3" applyFont="1" applyFill="1" applyBorder="1" applyAlignment="1" applyProtection="1">
      <alignment horizontal="center" vertical="center"/>
      <protection locked="0"/>
    </xf>
    <xf numFmtId="167" fontId="6" fillId="8" borderId="1" xfId="1" applyNumberFormat="1" applyFont="1" applyFill="1" applyBorder="1" applyAlignment="1" applyProtection="1">
      <alignment vertical="center"/>
      <protection locked="0"/>
    </xf>
    <xf numFmtId="166" fontId="6" fillId="8" borderId="1" xfId="2" applyNumberFormat="1" applyFont="1" applyFill="1" applyBorder="1" applyAlignment="1" applyProtection="1">
      <alignment vertical="center"/>
      <protection locked="0"/>
    </xf>
    <xf numFmtId="165" fontId="6" fillId="8" borderId="1" xfId="1" applyNumberFormat="1" applyFont="1" applyFill="1" applyBorder="1" applyAlignment="1" applyProtection="1">
      <alignment vertical="center"/>
      <protection locked="0"/>
    </xf>
    <xf numFmtId="0" fontId="23" fillId="0" borderId="0" xfId="0" applyFont="1" applyFill="1" applyAlignment="1">
      <alignment horizontal="centerContinuous"/>
    </xf>
    <xf numFmtId="0" fontId="0" fillId="0" borderId="0" xfId="0" applyFont="1" applyAlignment="1">
      <alignment horizontal="centerContinuous"/>
    </xf>
    <xf numFmtId="0" fontId="0" fillId="0" borderId="0" xfId="0" applyFont="1" applyAlignment="1">
      <alignment horizontal="centerContinuous" vertical="center"/>
    </xf>
    <xf numFmtId="0" fontId="6" fillId="9" borderId="2" xfId="0" applyFont="1" applyFill="1" applyBorder="1" applyAlignment="1" applyProtection="1">
      <alignment vertical="center"/>
      <protection locked="0"/>
    </xf>
    <xf numFmtId="0" fontId="6" fillId="9" borderId="12" xfId="0" applyFont="1" applyFill="1" applyBorder="1" applyAlignment="1">
      <alignment vertical="center"/>
    </xf>
    <xf numFmtId="166" fontId="6" fillId="3" borderId="2" xfId="2" applyNumberFormat="1" applyFont="1" applyFill="1" applyBorder="1" applyAlignment="1" applyProtection="1">
      <alignment vertical="center"/>
      <protection locked="0"/>
    </xf>
    <xf numFmtId="0" fontId="2" fillId="0" borderId="0" xfId="0" applyFont="1" applyFill="1" applyBorder="1" applyAlignment="1">
      <alignment vertical="center" wrapText="1"/>
    </xf>
    <xf numFmtId="0" fontId="5" fillId="0" borderId="0" xfId="0" applyFont="1" applyFill="1" applyBorder="1" applyAlignment="1">
      <alignment horizontal="center"/>
    </xf>
    <xf numFmtId="0" fontId="2" fillId="0" borderId="0" xfId="0" applyFont="1" applyFill="1" applyBorder="1" applyAlignment="1">
      <alignment vertical="center" wrapText="1"/>
    </xf>
    <xf numFmtId="0" fontId="0" fillId="0" borderId="30" xfId="0" applyBorder="1"/>
    <xf numFmtId="164" fontId="6" fillId="0" borderId="37" xfId="0" applyNumberFormat="1" applyFont="1" applyBorder="1" applyAlignment="1">
      <alignment vertical="center"/>
    </xf>
    <xf numFmtId="164" fontId="6" fillId="5" borderId="37" xfId="0" applyNumberFormat="1" applyFont="1" applyFill="1" applyBorder="1" applyAlignment="1">
      <alignment vertical="center"/>
    </xf>
    <xf numFmtId="0" fontId="0" fillId="0" borderId="40" xfId="0" applyBorder="1"/>
    <xf numFmtId="164" fontId="6" fillId="0" borderId="41" xfId="0" applyNumberFormat="1" applyFont="1" applyBorder="1" applyAlignment="1">
      <alignment vertical="center"/>
    </xf>
    <xf numFmtId="164" fontId="6" fillId="0" borderId="42" xfId="0" applyNumberFormat="1" applyFont="1" applyBorder="1" applyAlignment="1">
      <alignment vertical="center"/>
    </xf>
    <xf numFmtId="0" fontId="2" fillId="0" borderId="29" xfId="0" applyFont="1" applyFill="1" applyBorder="1" applyAlignment="1">
      <alignment horizontal="center" vertical="center" wrapText="1"/>
    </xf>
    <xf numFmtId="0" fontId="5" fillId="0" borderId="0" xfId="0" applyFont="1"/>
    <xf numFmtId="0" fontId="0" fillId="0" borderId="0" xfId="0" applyAlignment="1">
      <alignment vertical="center"/>
    </xf>
    <xf numFmtId="0" fontId="2" fillId="0" borderId="0" xfId="0" applyFont="1" applyFill="1" applyBorder="1" applyAlignment="1">
      <alignment vertical="center" wrapText="1"/>
    </xf>
    <xf numFmtId="0" fontId="1" fillId="0" borderId="0" xfId="0" applyFont="1" applyFill="1" applyBorder="1" applyAlignment="1">
      <alignment horizontal="left"/>
    </xf>
    <xf numFmtId="166" fontId="6" fillId="9" borderId="1" xfId="2" applyNumberFormat="1" applyFont="1" applyFill="1" applyBorder="1" applyAlignment="1" applyProtection="1">
      <alignment vertical="center"/>
      <protection locked="0"/>
    </xf>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Font="1" applyBorder="1"/>
    <xf numFmtId="0" fontId="3" fillId="0" borderId="0" xfId="0" applyFont="1" applyBorder="1"/>
    <xf numFmtId="167" fontId="6" fillId="9" borderId="1" xfId="1" applyNumberFormat="1" applyFont="1" applyFill="1" applyBorder="1" applyAlignment="1" applyProtection="1">
      <alignment vertical="center"/>
      <protection locked="0"/>
    </xf>
    <xf numFmtId="166" fontId="3" fillId="8" borderId="2" xfId="2" applyNumberFormat="1" applyFont="1" applyFill="1" applyBorder="1" applyAlignment="1" applyProtection="1">
      <alignment vertical="center"/>
      <protection locked="0"/>
    </xf>
    <xf numFmtId="0" fontId="20" fillId="0" borderId="14" xfId="0" applyFont="1" applyFill="1" applyBorder="1" applyAlignment="1">
      <alignment vertical="center"/>
    </xf>
    <xf numFmtId="0" fontId="3" fillId="0" borderId="30" xfId="0" applyFont="1" applyFill="1" applyBorder="1"/>
    <xf numFmtId="0" fontId="6" fillId="9" borderId="15" xfId="0" applyFont="1" applyFill="1" applyBorder="1" applyAlignment="1" applyProtection="1">
      <alignment vertical="center"/>
      <protection locked="0"/>
    </xf>
    <xf numFmtId="0" fontId="2" fillId="0" borderId="14" xfId="0" applyFont="1" applyFill="1" applyBorder="1" applyAlignment="1">
      <alignment vertical="center"/>
    </xf>
    <xf numFmtId="0" fontId="2" fillId="0" borderId="15" xfId="0" applyFont="1" applyFill="1" applyBorder="1" applyAlignment="1">
      <alignment vertical="center"/>
    </xf>
    <xf numFmtId="167" fontId="18" fillId="8" borderId="0" xfId="1" applyNumberFormat="1" applyFont="1" applyFill="1" applyBorder="1" applyAlignment="1" applyProtection="1">
      <alignment vertical="center"/>
      <protection locked="0"/>
    </xf>
    <xf numFmtId="10" fontId="18" fillId="8" borderId="0" xfId="3" applyNumberFormat="1" applyFont="1" applyFill="1" applyBorder="1" applyAlignment="1" applyProtection="1">
      <alignment vertical="center"/>
      <protection locked="0"/>
    </xf>
    <xf numFmtId="9" fontId="6" fillId="9" borderId="1" xfId="3" applyFont="1" applyFill="1" applyBorder="1" applyAlignment="1" applyProtection="1">
      <alignment horizontal="center" vertical="center"/>
      <protection locked="0"/>
    </xf>
    <xf numFmtId="167" fontId="6" fillId="8" borderId="1" xfId="1" applyNumberFormat="1" applyFont="1" applyFill="1" applyBorder="1" applyAlignment="1">
      <alignment vertical="center"/>
    </xf>
    <xf numFmtId="0" fontId="11" fillId="0" borderId="0" xfId="0" applyFont="1" applyFill="1" applyBorder="1" applyAlignment="1">
      <alignment vertical="center"/>
    </xf>
    <xf numFmtId="9" fontId="6" fillId="9" borderId="2" xfId="3" applyFont="1" applyFill="1" applyBorder="1" applyAlignment="1" applyProtection="1">
      <alignment horizontal="center" vertical="center"/>
      <protection locked="0"/>
    </xf>
    <xf numFmtId="0" fontId="6" fillId="9" borderId="33" xfId="0" applyFont="1" applyFill="1" applyBorder="1" applyAlignment="1" applyProtection="1">
      <alignment vertical="center"/>
      <protection locked="0"/>
    </xf>
    <xf numFmtId="0" fontId="6" fillId="9" borderId="34" xfId="0" applyFont="1" applyFill="1" applyBorder="1" applyAlignment="1">
      <alignment vertical="center"/>
    </xf>
    <xf numFmtId="9" fontId="6" fillId="9" borderId="46" xfId="3" applyFont="1" applyFill="1" applyBorder="1" applyAlignment="1" applyProtection="1">
      <alignment horizontal="center" vertical="center"/>
      <protection locked="0"/>
    </xf>
    <xf numFmtId="0" fontId="6" fillId="9" borderId="40" xfId="0" applyFont="1" applyFill="1" applyBorder="1" applyAlignment="1" applyProtection="1">
      <alignment vertical="center"/>
      <protection locked="0"/>
    </xf>
    <xf numFmtId="0" fontId="6" fillId="9" borderId="48" xfId="0" applyFont="1" applyFill="1" applyBorder="1" applyAlignment="1" applyProtection="1">
      <alignment vertical="center"/>
      <protection locked="0"/>
    </xf>
    <xf numFmtId="0" fontId="6" fillId="9" borderId="49" xfId="0" applyFont="1" applyFill="1" applyBorder="1" applyAlignment="1">
      <alignment vertical="center"/>
    </xf>
    <xf numFmtId="9" fontId="6" fillId="9" borderId="50" xfId="3" applyFont="1" applyFill="1" applyBorder="1" applyAlignment="1" applyProtection="1">
      <alignment horizontal="center" vertical="center"/>
      <protection locked="0"/>
    </xf>
    <xf numFmtId="166" fontId="2" fillId="0" borderId="0" xfId="2" applyNumberFormat="1" applyFont="1" applyFill="1" applyBorder="1" applyAlignment="1">
      <alignment vertical="center"/>
    </xf>
    <xf numFmtId="0" fontId="3" fillId="0" borderId="0" xfId="0" applyFont="1"/>
    <xf numFmtId="0" fontId="0" fillId="0" borderId="0" xfId="0" applyAlignment="1">
      <alignment horizontal="left" vertical="center"/>
    </xf>
    <xf numFmtId="164" fontId="6" fillId="8" borderId="1" xfId="2" applyFont="1" applyFill="1" applyBorder="1" applyAlignment="1" applyProtection="1">
      <alignment vertical="center"/>
      <protection locked="0"/>
    </xf>
    <xf numFmtId="0" fontId="6" fillId="8" borderId="43" xfId="0" applyFont="1" applyFill="1" applyBorder="1" applyAlignment="1">
      <alignment horizontal="left" vertical="center"/>
    </xf>
    <xf numFmtId="0" fontId="27" fillId="8" borderId="45" xfId="0" applyFont="1" applyFill="1" applyBorder="1"/>
    <xf numFmtId="0" fontId="28" fillId="0" borderId="0" xfId="0" applyFont="1"/>
    <xf numFmtId="0" fontId="6" fillId="4" borderId="43" xfId="0" applyFont="1" applyFill="1" applyBorder="1" applyAlignment="1">
      <alignment horizontal="left" vertical="center"/>
    </xf>
    <xf numFmtId="0" fontId="27" fillId="4" borderId="45" xfId="0" applyFont="1" applyFill="1" applyBorder="1"/>
    <xf numFmtId="0" fontId="0" fillId="0" borderId="0" xfId="0" applyAlignment="1">
      <alignment horizontal="right"/>
    </xf>
    <xf numFmtId="166" fontId="6" fillId="3" borderId="52" xfId="2" applyNumberFormat="1" applyFont="1" applyFill="1" applyBorder="1" applyAlignment="1" applyProtection="1">
      <alignment vertical="center"/>
      <protection locked="0"/>
    </xf>
    <xf numFmtId="166" fontId="6" fillId="8" borderId="53" xfId="2" applyNumberFormat="1" applyFont="1" applyFill="1" applyBorder="1" applyAlignment="1" applyProtection="1">
      <alignment vertical="center"/>
      <protection locked="0"/>
    </xf>
    <xf numFmtId="166" fontId="6" fillId="3" borderId="46" xfId="2" applyNumberFormat="1" applyFont="1" applyFill="1" applyBorder="1" applyAlignment="1" applyProtection="1">
      <alignment vertical="center"/>
      <protection locked="0"/>
    </xf>
    <xf numFmtId="166" fontId="6" fillId="8" borderId="47" xfId="2" applyNumberFormat="1" applyFont="1" applyFill="1" applyBorder="1" applyAlignment="1" applyProtection="1">
      <alignment vertical="center"/>
      <protection locked="0"/>
    </xf>
    <xf numFmtId="166" fontId="6" fillId="8" borderId="38" xfId="2" applyNumberFormat="1" applyFont="1" applyFill="1" applyBorder="1" applyAlignment="1" applyProtection="1">
      <alignment vertical="center"/>
      <protection locked="0"/>
    </xf>
    <xf numFmtId="166" fontId="6" fillId="3" borderId="50" xfId="2" applyNumberFormat="1" applyFont="1" applyFill="1" applyBorder="1" applyAlignment="1" applyProtection="1">
      <alignment vertical="center"/>
      <protection locked="0"/>
    </xf>
    <xf numFmtId="166" fontId="6" fillId="8" borderId="51" xfId="2" applyNumberFormat="1" applyFont="1" applyFill="1" applyBorder="1" applyAlignment="1" applyProtection="1">
      <alignment vertical="center"/>
      <protection locked="0"/>
    </xf>
    <xf numFmtId="164" fontId="3" fillId="8" borderId="2" xfId="0" applyNumberFormat="1" applyFont="1" applyFill="1" applyBorder="1"/>
    <xf numFmtId="164" fontId="3" fillId="8" borderId="2" xfId="0" applyNumberFormat="1" applyFont="1" applyFill="1" applyBorder="1" applyAlignment="1">
      <alignment vertical="center"/>
    </xf>
    <xf numFmtId="166" fontId="2" fillId="8" borderId="2" xfId="2" applyNumberFormat="1" applyFont="1" applyFill="1" applyBorder="1" applyAlignment="1">
      <alignment vertical="center"/>
    </xf>
    <xf numFmtId="166" fontId="2" fillId="8" borderId="16" xfId="2" applyNumberFormat="1" applyFont="1" applyFill="1" applyBorder="1" applyAlignment="1">
      <alignment vertical="center"/>
    </xf>
    <xf numFmtId="0" fontId="2" fillId="0" borderId="16" xfId="0" applyFont="1" applyFill="1" applyBorder="1" applyAlignment="1">
      <alignment vertical="center"/>
    </xf>
    <xf numFmtId="0" fontId="11" fillId="0" borderId="16" xfId="0" applyFont="1" applyFill="1" applyBorder="1" applyAlignment="1">
      <alignment vertical="center"/>
    </xf>
    <xf numFmtId="0" fontId="1" fillId="0" borderId="0" xfId="0" applyFont="1" applyFill="1" applyBorder="1" applyAlignment="1">
      <alignment horizontal="left" vertical="center"/>
    </xf>
    <xf numFmtId="0" fontId="6" fillId="9" borderId="2" xfId="0" applyFont="1" applyFill="1" applyBorder="1" applyAlignment="1">
      <alignment horizontal="center"/>
    </xf>
    <xf numFmtId="166" fontId="3" fillId="8" borderId="2" xfId="2" applyNumberFormat="1" applyFont="1" applyFill="1" applyBorder="1"/>
    <xf numFmtId="10" fontId="6" fillId="8" borderId="2" xfId="3" applyNumberFormat="1" applyFont="1" applyFill="1" applyBorder="1"/>
    <xf numFmtId="164" fontId="6" fillId="8" borderId="2" xfId="0" applyNumberFormat="1" applyFont="1" applyFill="1" applyBorder="1"/>
    <xf numFmtId="166" fontId="6" fillId="8" borderId="15" xfId="2" applyNumberFormat="1" applyFont="1" applyFill="1" applyBorder="1"/>
    <xf numFmtId="10" fontId="6" fillId="8" borderId="15" xfId="3" applyNumberFormat="1" applyFont="1" applyFill="1" applyBorder="1"/>
    <xf numFmtId="164" fontId="6" fillId="8" borderId="15" xfId="0" applyNumberFormat="1" applyFont="1" applyFill="1" applyBorder="1"/>
    <xf numFmtId="166" fontId="3" fillId="8" borderId="50" xfId="2" applyNumberFormat="1" applyFont="1" applyFill="1" applyBorder="1"/>
    <xf numFmtId="10" fontId="6" fillId="8" borderId="50" xfId="3" applyNumberFormat="1" applyFont="1" applyFill="1" applyBorder="1"/>
    <xf numFmtId="164" fontId="3" fillId="8" borderId="50" xfId="0" applyNumberFormat="1" applyFont="1" applyFill="1" applyBorder="1"/>
    <xf numFmtId="0" fontId="6" fillId="9" borderId="50" xfId="0" applyFont="1" applyFill="1" applyBorder="1" applyAlignment="1">
      <alignment horizontal="center"/>
    </xf>
    <xf numFmtId="166" fontId="6" fillId="8" borderId="50" xfId="2" applyNumberFormat="1" applyFont="1" applyFill="1" applyBorder="1"/>
    <xf numFmtId="164" fontId="6" fillId="8" borderId="50" xfId="0" applyNumberFormat="1" applyFont="1" applyFill="1" applyBorder="1"/>
    <xf numFmtId="166" fontId="6" fillId="8" borderId="2" xfId="0" applyNumberFormat="1" applyFont="1" applyFill="1" applyBorder="1"/>
    <xf numFmtId="0" fontId="0" fillId="0" borderId="6" xfId="0" applyBorder="1" applyAlignment="1">
      <alignment vertical="center"/>
    </xf>
    <xf numFmtId="0" fontId="3" fillId="0" borderId="0" xfId="0" applyFont="1" applyBorder="1" applyAlignment="1">
      <alignment vertical="center"/>
    </xf>
    <xf numFmtId="0" fontId="0" fillId="0" borderId="7" xfId="0" applyBorder="1" applyAlignment="1">
      <alignment vertical="center"/>
    </xf>
    <xf numFmtId="0" fontId="6" fillId="0" borderId="0" xfId="0" applyFont="1" applyBorder="1"/>
    <xf numFmtId="9" fontId="0" fillId="0" borderId="7" xfId="0" applyNumberFormat="1" applyBorder="1"/>
    <xf numFmtId="0" fontId="5" fillId="0" borderId="6" xfId="0" applyFont="1" applyBorder="1"/>
    <xf numFmtId="9" fontId="5" fillId="0" borderId="7" xfId="0" applyNumberFormat="1" applyFont="1" applyBorder="1"/>
    <xf numFmtId="166" fontId="3" fillId="0" borderId="0" xfId="2" applyNumberFormat="1" applyFont="1" applyBorder="1"/>
    <xf numFmtId="0" fontId="5" fillId="0" borderId="7" xfId="0" applyFont="1" applyBorder="1"/>
    <xf numFmtId="0" fontId="3" fillId="4" borderId="0" xfId="0" applyFont="1" applyFill="1" applyBorder="1"/>
    <xf numFmtId="0" fontId="0" fillId="0" borderId="6" xfId="0" applyBorder="1" applyAlignment="1">
      <alignment horizontal="left" vertical="center"/>
    </xf>
    <xf numFmtId="0" fontId="0" fillId="0" borderId="7" xfId="0" applyBorder="1" applyAlignment="1">
      <alignment horizontal="left" vertical="center"/>
    </xf>
    <xf numFmtId="0" fontId="27" fillId="0" borderId="0" xfId="0" applyFont="1" applyBorder="1"/>
    <xf numFmtId="0" fontId="27" fillId="4" borderId="0" xfId="0" applyFont="1" applyFill="1" applyBorder="1"/>
    <xf numFmtId="0" fontId="6" fillId="4" borderId="0" xfId="0" applyFont="1" applyFill="1" applyBorder="1"/>
    <xf numFmtId="0" fontId="6" fillId="5" borderId="43" xfId="0" applyFont="1" applyFill="1" applyBorder="1" applyAlignment="1">
      <alignment horizontal="left" vertical="center"/>
    </xf>
    <xf numFmtId="0" fontId="27" fillId="5" borderId="45" xfId="0" applyFont="1" applyFill="1" applyBorder="1"/>
    <xf numFmtId="168" fontId="6" fillId="5" borderId="1" xfId="3" applyNumberFormat="1" applyFont="1" applyFill="1" applyBorder="1" applyAlignment="1" applyProtection="1">
      <alignment vertical="center"/>
      <protection locked="0"/>
    </xf>
    <xf numFmtId="164" fontId="6" fillId="10" borderId="2" xfId="0" applyNumberFormat="1" applyFont="1" applyFill="1" applyBorder="1"/>
    <xf numFmtId="164" fontId="6" fillId="10" borderId="50" xfId="0" applyNumberFormat="1" applyFont="1" applyFill="1" applyBorder="1"/>
    <xf numFmtId="164" fontId="6" fillId="10" borderId="15" xfId="0" applyNumberFormat="1" applyFont="1" applyFill="1" applyBorder="1"/>
    <xf numFmtId="0" fontId="0" fillId="0" borderId="0" xfId="0" applyBorder="1" applyAlignment="1">
      <alignment vertical="center"/>
    </xf>
    <xf numFmtId="167" fontId="6" fillId="8" borderId="2" xfId="1" applyNumberFormat="1" applyFont="1" applyFill="1" applyBorder="1" applyAlignment="1">
      <alignment vertical="center"/>
    </xf>
    <xf numFmtId="0" fontId="14" fillId="0" borderId="0" xfId="0" applyFont="1" applyFill="1" applyBorder="1" applyAlignment="1">
      <alignment horizontal="left"/>
    </xf>
    <xf numFmtId="0" fontId="7" fillId="0" borderId="0" xfId="0" applyFont="1" applyFill="1" applyAlignment="1">
      <alignment horizontal="left"/>
    </xf>
    <xf numFmtId="0" fontId="23" fillId="0" borderId="0" xfId="0" applyFont="1" applyFill="1" applyAlignment="1">
      <alignment horizontal="left"/>
    </xf>
    <xf numFmtId="0" fontId="9" fillId="0" borderId="0" xfId="0" applyFont="1" applyFill="1" applyAlignment="1">
      <alignment horizontal="left"/>
    </xf>
    <xf numFmtId="0" fontId="6" fillId="8" borderId="43" xfId="0" applyFont="1" applyFill="1" applyBorder="1" applyAlignment="1" applyProtection="1">
      <alignment vertical="center"/>
      <protection locked="0"/>
    </xf>
    <xf numFmtId="0" fontId="6" fillId="8" borderId="44" xfId="0" applyFont="1" applyFill="1" applyBorder="1" applyAlignment="1">
      <alignment vertical="center"/>
    </xf>
    <xf numFmtId="166" fontId="6" fillId="8" borderId="45" xfId="2" applyNumberFormat="1" applyFont="1" applyFill="1" applyBorder="1" applyAlignment="1" applyProtection="1">
      <alignment vertical="center"/>
      <protection locked="0"/>
    </xf>
    <xf numFmtId="166" fontId="6" fillId="8" borderId="52" xfId="2" applyNumberFormat="1" applyFont="1" applyFill="1" applyBorder="1" applyAlignment="1" applyProtection="1">
      <alignment vertical="center"/>
      <protection locked="0"/>
    </xf>
    <xf numFmtId="0" fontId="0" fillId="8" borderId="3" xfId="0" applyFill="1" applyBorder="1"/>
    <xf numFmtId="0" fontId="0" fillId="8" borderId="8" xfId="0" applyFill="1" applyBorder="1"/>
    <xf numFmtId="0" fontId="0" fillId="8" borderId="4" xfId="0" applyFill="1" applyBorder="1"/>
    <xf numFmtId="0" fontId="0" fillId="8" borderId="5" xfId="0" applyFill="1" applyBorder="1"/>
    <xf numFmtId="0" fontId="0" fillId="8" borderId="10" xfId="0" applyFill="1" applyBorder="1"/>
    <xf numFmtId="0" fontId="0" fillId="8" borderId="6" xfId="0" applyFill="1" applyBorder="1" applyAlignment="1">
      <alignment vertical="center"/>
    </xf>
    <xf numFmtId="0" fontId="0" fillId="8" borderId="7" xfId="0" applyFill="1" applyBorder="1" applyAlignment="1">
      <alignment vertical="center"/>
    </xf>
    <xf numFmtId="9" fontId="6" fillId="4" borderId="0" xfId="3" applyFont="1" applyFill="1" applyBorder="1" applyAlignment="1" applyProtection="1">
      <alignment horizontal="center" vertical="center"/>
      <protection locked="0"/>
    </xf>
    <xf numFmtId="0" fontId="29" fillId="0" borderId="0" xfId="0" applyFont="1"/>
    <xf numFmtId="0" fontId="30" fillId="0" borderId="0" xfId="0" applyFont="1" applyAlignment="1">
      <alignment vertical="center"/>
    </xf>
    <xf numFmtId="0" fontId="31" fillId="0" borderId="0" xfId="4" applyFont="1" applyAlignment="1" applyProtection="1">
      <alignment vertical="center"/>
    </xf>
    <xf numFmtId="0" fontId="16" fillId="0" borderId="0" xfId="0" applyFont="1" applyAlignment="1">
      <alignment vertical="center" wrapText="1"/>
    </xf>
    <xf numFmtId="169" fontId="5" fillId="0" borderId="0" xfId="0" applyNumberFormat="1" applyFont="1" applyAlignment="1">
      <alignment horizontal="left"/>
    </xf>
    <xf numFmtId="0" fontId="33" fillId="0" borderId="0" xfId="0" applyFont="1" applyAlignment="1">
      <alignment horizontal="left" vertical="center" readingOrder="1"/>
    </xf>
    <xf numFmtId="0" fontId="3" fillId="0" borderId="0" xfId="0" applyFont="1" applyAlignment="1">
      <alignment horizontal="left" vertical="center" indent="2" readingOrder="1"/>
    </xf>
    <xf numFmtId="0" fontId="36" fillId="0" borderId="0" xfId="0" applyFont="1"/>
    <xf numFmtId="0" fontId="34" fillId="0" borderId="0" xfId="0" applyFont="1" applyAlignment="1">
      <alignment horizontal="left" vertical="center" readingOrder="1"/>
    </xf>
    <xf numFmtId="0" fontId="6" fillId="0" borderId="0" xfId="0" applyFont="1" applyAlignment="1">
      <alignment horizontal="left" vertical="center" readingOrder="1"/>
    </xf>
    <xf numFmtId="0" fontId="5" fillId="0" borderId="0" xfId="0" applyFont="1" applyAlignment="1">
      <alignment horizontal="left" vertical="top"/>
    </xf>
    <xf numFmtId="0" fontId="35" fillId="0" borderId="0" xfId="0" applyFont="1" applyAlignment="1">
      <alignment horizontal="left" vertical="center" readingOrder="1"/>
    </xf>
    <xf numFmtId="0" fontId="32" fillId="0" borderId="0" xfId="0" applyFont="1" applyFill="1" applyAlignment="1">
      <alignment horizontal="left" vertical="center"/>
    </xf>
    <xf numFmtId="0" fontId="23" fillId="0" borderId="0" xfId="0" applyFont="1" applyFill="1" applyAlignment="1">
      <alignment horizontal="left" vertical="center"/>
    </xf>
    <xf numFmtId="0" fontId="37" fillId="0" borderId="0" xfId="0" applyFont="1" applyAlignment="1">
      <alignment vertical="center"/>
    </xf>
    <xf numFmtId="0" fontId="37" fillId="0" borderId="0" xfId="0" applyFont="1" applyAlignment="1">
      <alignment vertical="center" wrapText="1"/>
    </xf>
    <xf numFmtId="0" fontId="2" fillId="0" borderId="12" xfId="0" applyFont="1" applyFill="1" applyBorder="1" applyAlignment="1">
      <alignment vertical="center"/>
    </xf>
    <xf numFmtId="0" fontId="11" fillId="0" borderId="12" xfId="0" applyFont="1" applyFill="1" applyBorder="1" applyAlignment="1">
      <alignment vertical="center"/>
    </xf>
    <xf numFmtId="164" fontId="3" fillId="8" borderId="16" xfId="0" applyNumberFormat="1" applyFont="1" applyFill="1" applyBorder="1" applyAlignment="1">
      <alignment vertical="center"/>
    </xf>
    <xf numFmtId="0" fontId="3" fillId="0" borderId="16" xfId="0" applyFont="1" applyBorder="1" applyAlignment="1">
      <alignment vertical="center"/>
    </xf>
    <xf numFmtId="167" fontId="6" fillId="10" borderId="1" xfId="1" applyNumberFormat="1" applyFont="1" applyFill="1" applyBorder="1"/>
    <xf numFmtId="167" fontId="6" fillId="5" borderId="1" xfId="1" applyNumberFormat="1" applyFont="1" applyFill="1" applyBorder="1" applyAlignment="1" applyProtection="1">
      <alignment vertical="center"/>
      <protection locked="0"/>
    </xf>
    <xf numFmtId="167" fontId="15" fillId="7" borderId="1" xfId="1" applyNumberFormat="1" applyFont="1" applyFill="1" applyBorder="1" applyAlignment="1">
      <alignment horizontal="center" vertical="center"/>
    </xf>
    <xf numFmtId="0" fontId="25" fillId="8" borderId="0" xfId="0" applyFont="1" applyFill="1" applyAlignment="1">
      <alignment vertical="center"/>
    </xf>
    <xf numFmtId="0" fontId="8" fillId="8" borderId="0" xfId="0" applyFont="1" applyFill="1" applyAlignment="1">
      <alignment vertical="center"/>
    </xf>
    <xf numFmtId="169" fontId="25" fillId="8" borderId="0" xfId="0" applyNumberFormat="1" applyFont="1" applyFill="1" applyAlignment="1">
      <alignment horizontal="left" vertical="center"/>
    </xf>
    <xf numFmtId="0" fontId="9" fillId="0" borderId="0" xfId="0" applyFont="1" applyAlignment="1">
      <alignment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1" fillId="0" borderId="0" xfId="0" applyFont="1" applyFill="1" applyBorder="1" applyAlignment="1">
      <alignment vertical="center" wrapText="1"/>
    </xf>
    <xf numFmtId="0" fontId="15" fillId="11" borderId="11" xfId="0" applyFont="1" applyFill="1" applyBorder="1" applyAlignment="1">
      <alignment horizontal="centerContinuous" vertical="center"/>
    </xf>
    <xf numFmtId="0" fontId="15" fillId="11" borderId="16" xfId="0" applyFont="1" applyFill="1" applyBorder="1" applyAlignment="1">
      <alignment horizontal="centerContinuous" vertical="center"/>
    </xf>
    <xf numFmtId="0" fontId="3" fillId="0" borderId="1" xfId="0" applyFont="1" applyBorder="1"/>
    <xf numFmtId="167" fontId="15" fillId="13" borderId="1" xfId="1" applyNumberFormat="1" applyFont="1" applyFill="1" applyBorder="1"/>
    <xf numFmtId="0" fontId="0" fillId="12" borderId="11" xfId="0" applyFill="1" applyBorder="1"/>
    <xf numFmtId="167" fontId="38" fillId="12" borderId="12" xfId="1" applyNumberFormat="1" applyFont="1" applyFill="1" applyBorder="1" applyAlignment="1" applyProtection="1">
      <alignment vertical="center"/>
      <protection locked="0"/>
    </xf>
    <xf numFmtId="0" fontId="0" fillId="12" borderId="12" xfId="0" applyFill="1" applyBorder="1"/>
    <xf numFmtId="170" fontId="6" fillId="12" borderId="12" xfId="0" applyNumberFormat="1" applyFont="1" applyFill="1" applyBorder="1" applyAlignment="1">
      <alignment vertical="center"/>
    </xf>
    <xf numFmtId="0" fontId="0" fillId="12" borderId="16" xfId="0" applyFill="1" applyBorder="1"/>
    <xf numFmtId="0" fontId="0" fillId="12" borderId="11" xfId="0" applyFont="1" applyFill="1" applyBorder="1" applyAlignment="1">
      <alignment vertical="center"/>
    </xf>
    <xf numFmtId="0" fontId="38" fillId="12" borderId="12" xfId="0" applyFont="1" applyFill="1" applyBorder="1" applyAlignment="1">
      <alignment horizontal="left" vertical="center"/>
    </xf>
    <xf numFmtId="0" fontId="0" fillId="12" borderId="12" xfId="0" applyFont="1" applyFill="1" applyBorder="1" applyAlignment="1">
      <alignment vertical="center"/>
    </xf>
    <xf numFmtId="170" fontId="3" fillId="12" borderId="12" xfId="0" applyNumberFormat="1" applyFont="1" applyFill="1" applyBorder="1" applyAlignment="1">
      <alignment vertical="center"/>
    </xf>
    <xf numFmtId="0" fontId="0" fillId="12" borderId="16" xfId="0" applyFont="1" applyFill="1" applyBorder="1" applyAlignment="1">
      <alignment vertical="center"/>
    </xf>
    <xf numFmtId="0" fontId="0" fillId="12" borderId="11" xfId="0" applyFont="1" applyFill="1" applyBorder="1"/>
    <xf numFmtId="0" fontId="27" fillId="12" borderId="12" xfId="0" applyFont="1" applyFill="1" applyBorder="1"/>
    <xf numFmtId="0" fontId="0" fillId="12" borderId="16" xfId="0" applyFont="1" applyFill="1" applyBorder="1"/>
    <xf numFmtId="0" fontId="23" fillId="12" borderId="12" xfId="0" applyFont="1" applyFill="1" applyBorder="1" applyAlignment="1">
      <alignment horizontal="left"/>
    </xf>
    <xf numFmtId="0" fontId="0" fillId="12" borderId="12" xfId="0" applyFont="1" applyFill="1" applyBorder="1"/>
    <xf numFmtId="0" fontId="5" fillId="0" borderId="6" xfId="0" applyFont="1" applyBorder="1" applyAlignment="1">
      <alignment vertical="center"/>
    </xf>
    <xf numFmtId="0" fontId="6" fillId="0" borderId="0" xfId="0" applyFont="1" applyBorder="1" applyAlignment="1">
      <alignment vertical="center"/>
    </xf>
    <xf numFmtId="10" fontId="3" fillId="0" borderId="0" xfId="3" applyNumberFormat="1" applyFont="1" applyBorder="1" applyAlignment="1">
      <alignment horizontal="right" vertical="center"/>
    </xf>
    <xf numFmtId="0" fontId="5" fillId="0" borderId="7" xfId="0" applyFont="1" applyBorder="1" applyAlignment="1">
      <alignment vertical="center"/>
    </xf>
    <xf numFmtId="0" fontId="5" fillId="0" borderId="0" xfId="0" applyFont="1" applyAlignment="1">
      <alignment vertical="center"/>
    </xf>
    <xf numFmtId="0" fontId="0" fillId="0" borderId="6" xfId="0" applyBorder="1" applyAlignment="1">
      <alignment horizontal="right" vertical="center"/>
    </xf>
    <xf numFmtId="0" fontId="6" fillId="0" borderId="0" xfId="0" applyFont="1" applyBorder="1" applyAlignment="1">
      <alignment horizontal="right" vertical="center"/>
    </xf>
    <xf numFmtId="0" fontId="0" fillId="0" borderId="7" xfId="0" applyBorder="1" applyAlignment="1">
      <alignment horizontal="right" vertical="center"/>
    </xf>
    <xf numFmtId="0" fontId="0" fillId="0" borderId="0" xfId="0" applyAlignment="1">
      <alignment horizontal="right" vertical="center"/>
    </xf>
    <xf numFmtId="0" fontId="6" fillId="0" borderId="2" xfId="0" applyFont="1" applyBorder="1" applyAlignment="1">
      <alignment horizontal="center" vertical="center" wrapText="1"/>
    </xf>
    <xf numFmtId="0" fontId="0" fillId="4" borderId="7" xfId="0" applyFill="1" applyBorder="1"/>
    <xf numFmtId="0" fontId="0" fillId="4" borderId="7" xfId="0" applyFont="1" applyFill="1" applyBorder="1"/>
    <xf numFmtId="164" fontId="11" fillId="4" borderId="2" xfId="2" applyFont="1" applyFill="1" applyBorder="1" applyAlignment="1">
      <alignment horizontal="center" vertical="center" wrapText="1"/>
    </xf>
    <xf numFmtId="164" fontId="11" fillId="4" borderId="2" xfId="2" applyFont="1" applyFill="1" applyBorder="1" applyAlignment="1">
      <alignment horizontal="center" vertical="center"/>
    </xf>
    <xf numFmtId="0" fontId="5" fillId="0" borderId="14" xfId="0" applyFont="1" applyFill="1" applyBorder="1" applyAlignment="1">
      <alignment horizontal="center"/>
    </xf>
    <xf numFmtId="0" fontId="5" fillId="0" borderId="15" xfId="0" applyFont="1" applyFill="1" applyBorder="1" applyAlignment="1">
      <alignment horizontal="center"/>
    </xf>
    <xf numFmtId="0" fontId="9" fillId="12" borderId="11" xfId="0" applyFont="1" applyFill="1" applyBorder="1"/>
    <xf numFmtId="0" fontId="23" fillId="12" borderId="12" xfId="0" applyFont="1" applyFill="1" applyBorder="1" applyAlignment="1">
      <alignment horizontal="centerContinuous"/>
    </xf>
    <xf numFmtId="0" fontId="0" fillId="12" borderId="12" xfId="0" applyFont="1" applyFill="1" applyBorder="1" applyAlignment="1">
      <alignment horizontal="centerContinuous"/>
    </xf>
    <xf numFmtId="0" fontId="0" fillId="12" borderId="12" xfId="0" applyFont="1" applyFill="1" applyBorder="1" applyAlignment="1">
      <alignment horizontal="centerContinuous" vertical="center"/>
    </xf>
    <xf numFmtId="0" fontId="25" fillId="8" borderId="0" xfId="0" applyFont="1" applyFill="1"/>
    <xf numFmtId="0" fontId="16" fillId="0" borderId="0" xfId="0" applyFont="1"/>
    <xf numFmtId="0" fontId="25" fillId="0" borderId="0" xfId="0" applyFont="1"/>
    <xf numFmtId="0" fontId="25" fillId="8" borderId="0" xfId="0" applyFont="1" applyFill="1" applyAlignment="1">
      <alignment horizontal="center" vertical="center"/>
    </xf>
    <xf numFmtId="10" fontId="18" fillId="8" borderId="0" xfId="3" applyNumberFormat="1" applyFont="1" applyFill="1" applyBorder="1" applyAlignment="1">
      <alignment vertical="center"/>
    </xf>
    <xf numFmtId="0" fontId="6" fillId="10" borderId="43" xfId="0" applyFont="1" applyFill="1" applyBorder="1" applyAlignment="1">
      <alignment horizontal="left" vertical="center"/>
    </xf>
    <xf numFmtId="0" fontId="27" fillId="10" borderId="45" xfId="0" applyFont="1" applyFill="1" applyBorder="1"/>
    <xf numFmtId="164" fontId="6" fillId="10" borderId="1" xfId="2" applyFont="1" applyFill="1" applyBorder="1" applyAlignment="1" applyProtection="1">
      <alignment vertical="center"/>
      <protection locked="0"/>
    </xf>
    <xf numFmtId="0" fontId="16" fillId="4" borderId="11" xfId="0" applyFont="1" applyFill="1" applyBorder="1" applyAlignment="1">
      <alignment vertical="center"/>
    </xf>
    <xf numFmtId="0" fontId="16" fillId="4" borderId="16" xfId="0" applyFont="1" applyFill="1" applyBorder="1" applyAlignment="1">
      <alignment vertical="center"/>
    </xf>
    <xf numFmtId="0" fontId="16" fillId="8" borderId="0" xfId="0" applyFont="1" applyFill="1" applyBorder="1" applyAlignment="1">
      <alignment vertical="center"/>
    </xf>
    <xf numFmtId="0" fontId="16" fillId="4" borderId="3" xfId="0" applyFont="1" applyFill="1" applyBorder="1" applyAlignment="1">
      <alignment vertical="center"/>
    </xf>
    <xf numFmtId="0" fontId="16" fillId="4" borderId="5" xfId="0" applyFont="1" applyFill="1" applyBorder="1" applyAlignment="1">
      <alignment vertical="center"/>
    </xf>
    <xf numFmtId="0" fontId="16" fillId="8" borderId="9" xfId="0" applyFont="1" applyFill="1" applyBorder="1"/>
    <xf numFmtId="0" fontId="2" fillId="8" borderId="0" xfId="0" applyFont="1" applyFill="1" applyBorder="1" applyAlignment="1">
      <alignment horizontal="left" vertical="center" wrapText="1"/>
    </xf>
    <xf numFmtId="0" fontId="26"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167" fontId="8" fillId="8" borderId="0" xfId="1" applyNumberFormat="1" applyFont="1" applyFill="1" applyBorder="1" applyAlignment="1" applyProtection="1">
      <alignment horizontal="right" vertical="center"/>
      <protection locked="0"/>
    </xf>
    <xf numFmtId="0" fontId="38" fillId="0" borderId="0" xfId="0" applyFont="1" applyFill="1" applyBorder="1" applyAlignment="1">
      <alignment horizontal="left" vertical="center"/>
    </xf>
    <xf numFmtId="0" fontId="27" fillId="0" borderId="0" xfId="0" applyFont="1" applyFill="1" applyBorder="1"/>
    <xf numFmtId="170" fontId="3" fillId="0" borderId="0" xfId="0" applyNumberFormat="1" applyFont="1" applyFill="1" applyBorder="1" applyAlignment="1">
      <alignment vertical="center"/>
    </xf>
    <xf numFmtId="0" fontId="0" fillId="0" borderId="0" xfId="0" applyFill="1" applyBorder="1"/>
    <xf numFmtId="167" fontId="38" fillId="0" borderId="0" xfId="1" applyNumberFormat="1" applyFont="1" applyFill="1" applyBorder="1" applyAlignment="1" applyProtection="1">
      <alignment vertical="center"/>
      <protection locked="0"/>
    </xf>
    <xf numFmtId="170" fontId="6" fillId="0" borderId="0" xfId="0" applyNumberFormat="1" applyFont="1" applyFill="1" applyBorder="1" applyAlignment="1">
      <alignment vertical="center"/>
    </xf>
    <xf numFmtId="0" fontId="39" fillId="0" borderId="0" xfId="0" applyFont="1" applyFill="1" applyBorder="1" applyAlignment="1">
      <alignment horizontal="left" vertical="center" wrapText="1"/>
    </xf>
    <xf numFmtId="0" fontId="43" fillId="0" borderId="0" xfId="0" applyFont="1" applyFill="1" applyBorder="1" applyAlignment="1">
      <alignment vertical="center"/>
    </xf>
    <xf numFmtId="0" fontId="43" fillId="0" borderId="0" xfId="0" applyFont="1" applyFill="1" applyBorder="1" applyAlignment="1">
      <alignment vertical="center" wrapText="1"/>
    </xf>
    <xf numFmtId="0" fontId="43" fillId="0" borderId="0" xfId="0" applyFont="1" applyFill="1" applyBorder="1" applyAlignment="1">
      <alignment wrapText="1"/>
    </xf>
    <xf numFmtId="0" fontId="43" fillId="0" borderId="0" xfId="0" applyFont="1" applyFill="1" applyBorder="1"/>
    <xf numFmtId="0" fontId="5" fillId="0" borderId="43" xfId="0" applyFont="1" applyBorder="1" applyAlignment="1">
      <alignment vertical="center"/>
    </xf>
    <xf numFmtId="0" fontId="0" fillId="0" borderId="44" xfId="0" applyBorder="1" applyAlignment="1">
      <alignment vertical="center"/>
    </xf>
    <xf numFmtId="164" fontId="11" fillId="4" borderId="11" xfId="2" applyFont="1" applyFill="1" applyBorder="1" applyAlignment="1">
      <alignment horizontal="left" vertical="center"/>
    </xf>
    <xf numFmtId="0" fontId="0" fillId="0" borderId="0" xfId="0" applyFill="1"/>
    <xf numFmtId="0" fontId="23" fillId="0" borderId="0" xfId="0" applyFont="1" applyFill="1" applyBorder="1" applyAlignment="1">
      <alignment horizontal="left"/>
    </xf>
    <xf numFmtId="0" fontId="6" fillId="8" borderId="1" xfId="0" applyFont="1" applyFill="1" applyBorder="1" applyAlignment="1">
      <alignment horizontal="left" vertical="center"/>
    </xf>
    <xf numFmtId="0" fontId="40" fillId="0" borderId="0" xfId="0" applyFont="1" applyFill="1" applyBorder="1" applyAlignment="1">
      <alignment vertical="center" wrapText="1"/>
    </xf>
    <xf numFmtId="0" fontId="5" fillId="8" borderId="14" xfId="0" applyFont="1" applyFill="1" applyBorder="1" applyAlignment="1">
      <alignment horizontal="center"/>
    </xf>
    <xf numFmtId="0" fontId="5" fillId="8" borderId="15" xfId="0" applyFont="1" applyFill="1" applyBorder="1" applyAlignment="1">
      <alignment horizontal="center"/>
    </xf>
    <xf numFmtId="0" fontId="5" fillId="0" borderId="30" xfId="0" applyFont="1" applyFill="1" applyBorder="1" applyAlignment="1">
      <alignment horizontal="center"/>
    </xf>
    <xf numFmtId="0" fontId="5" fillId="8" borderId="30" xfId="0" applyFont="1" applyFill="1" applyBorder="1" applyAlignment="1">
      <alignment horizontal="center"/>
    </xf>
    <xf numFmtId="0" fontId="46" fillId="0" borderId="0" xfId="0" applyFont="1" applyFill="1" applyBorder="1" applyAlignment="1">
      <alignment horizontal="centerContinuous"/>
    </xf>
    <xf numFmtId="0" fontId="47" fillId="0" borderId="0" xfId="0" applyFont="1" applyAlignment="1">
      <alignment horizontal="center" vertical="center"/>
    </xf>
    <xf numFmtId="164" fontId="11" fillId="4" borderId="16" xfId="2" applyFont="1" applyFill="1" applyBorder="1" applyAlignment="1">
      <alignment horizontal="left" vertical="center"/>
    </xf>
    <xf numFmtId="0" fontId="6" fillId="0" borderId="11" xfId="0" applyFont="1" applyBorder="1" applyAlignment="1">
      <alignment vertical="center"/>
    </xf>
    <xf numFmtId="164" fontId="11" fillId="8" borderId="2" xfId="2" applyFont="1" applyFill="1" applyBorder="1" applyAlignment="1">
      <alignment horizontal="center" vertical="center"/>
    </xf>
    <xf numFmtId="0" fontId="6" fillId="0" borderId="43" xfId="0" applyFont="1" applyBorder="1" applyAlignment="1">
      <alignment vertical="center"/>
    </xf>
    <xf numFmtId="0" fontId="3" fillId="0" borderId="54" xfId="0" applyFont="1" applyBorder="1" applyAlignment="1">
      <alignment vertical="center"/>
    </xf>
    <xf numFmtId="0" fontId="5" fillId="10" borderId="11" xfId="0" applyFont="1" applyFill="1" applyBorder="1" applyAlignment="1">
      <alignment horizontal="centerContinuous" vertical="center"/>
    </xf>
    <xf numFmtId="0" fontId="5" fillId="10" borderId="16" xfId="0" applyFont="1" applyFill="1" applyBorder="1" applyAlignment="1">
      <alignment horizontal="centerContinuous" vertical="center"/>
    </xf>
    <xf numFmtId="0" fontId="5" fillId="10" borderId="33" xfId="0" applyFont="1" applyFill="1" applyBorder="1" applyAlignment="1">
      <alignment horizontal="centerContinuous" vertical="center"/>
    </xf>
    <xf numFmtId="0" fontId="0" fillId="10" borderId="34" xfId="0" applyFill="1" applyBorder="1" applyAlignment="1">
      <alignment horizontal="centerContinuous"/>
    </xf>
    <xf numFmtId="0" fontId="0" fillId="10" borderId="35" xfId="0" applyFill="1" applyBorder="1" applyAlignment="1">
      <alignment horizontal="centerContinuous"/>
    </xf>
    <xf numFmtId="0" fontId="3" fillId="8" borderId="36"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3" fillId="8" borderId="32" xfId="0" applyFont="1" applyFill="1" applyBorder="1" applyAlignment="1">
      <alignment horizontal="center" vertical="center" wrapText="1"/>
    </xf>
    <xf numFmtId="0" fontId="3" fillId="8" borderId="15" xfId="0" applyFont="1" applyFill="1" applyBorder="1" applyAlignment="1">
      <alignment horizontal="center" vertical="center" wrapText="1"/>
    </xf>
    <xf numFmtId="9" fontId="6" fillId="10" borderId="37" xfId="0" applyNumberFormat="1" applyFont="1" applyFill="1" applyBorder="1" applyAlignment="1">
      <alignment horizontal="center" vertical="center"/>
    </xf>
    <xf numFmtId="9" fontId="6" fillId="10" borderId="18" xfId="0" applyNumberFormat="1" applyFont="1" applyFill="1" applyBorder="1" applyAlignment="1">
      <alignment horizontal="center" vertical="center"/>
    </xf>
    <xf numFmtId="10" fontId="6" fillId="10" borderId="29" xfId="0" applyNumberFormat="1" applyFont="1" applyFill="1" applyBorder="1" applyAlignment="1">
      <alignment horizontal="center" vertical="center"/>
    </xf>
    <xf numFmtId="9" fontId="6" fillId="10" borderId="29" xfId="0" applyNumberFormat="1" applyFont="1" applyFill="1" applyBorder="1" applyAlignment="1">
      <alignment horizontal="center" vertical="center"/>
    </xf>
    <xf numFmtId="9" fontId="6" fillId="10" borderId="2" xfId="0" applyNumberFormat="1" applyFont="1" applyFill="1" applyBorder="1" applyAlignment="1">
      <alignment horizontal="center" vertical="center"/>
    </xf>
    <xf numFmtId="0" fontId="0" fillId="14" borderId="19" xfId="0" applyFill="1" applyBorder="1"/>
    <xf numFmtId="0" fontId="0" fillId="14" borderId="23" xfId="0" applyFill="1" applyBorder="1"/>
    <xf numFmtId="0" fontId="0" fillId="14" borderId="25" xfId="0" applyFill="1" applyBorder="1"/>
    <xf numFmtId="0" fontId="0" fillId="14" borderId="0" xfId="0" applyFill="1" applyBorder="1"/>
    <xf numFmtId="0" fontId="3" fillId="14" borderId="0" xfId="0" applyFont="1" applyFill="1" applyBorder="1" applyAlignment="1">
      <alignment horizontal="center" vertical="center"/>
    </xf>
    <xf numFmtId="0" fontId="0" fillId="14" borderId="20" xfId="0" applyFill="1" applyBorder="1"/>
    <xf numFmtId="0" fontId="0" fillId="14" borderId="21" xfId="0" applyFill="1" applyBorder="1"/>
    <xf numFmtId="0" fontId="0" fillId="14" borderId="21" xfId="0" applyFill="1" applyBorder="1" applyAlignment="1">
      <alignment horizontal="center" vertical="center"/>
    </xf>
    <xf numFmtId="0" fontId="0" fillId="14" borderId="22" xfId="0" applyFill="1" applyBorder="1"/>
    <xf numFmtId="0" fontId="0" fillId="14" borderId="24" xfId="0" applyFill="1" applyBorder="1"/>
    <xf numFmtId="0" fontId="0" fillId="14" borderId="28" xfId="0" applyFill="1" applyBorder="1"/>
    <xf numFmtId="0" fontId="0" fillId="14" borderId="0" xfId="0" applyFill="1" applyBorder="1" applyAlignment="1">
      <alignment horizontal="center" vertical="center"/>
    </xf>
    <xf numFmtId="0" fontId="0" fillId="14" borderId="39" xfId="0" applyFill="1" applyBorder="1"/>
    <xf numFmtId="0" fontId="3" fillId="14" borderId="0" xfId="0" applyFont="1" applyFill="1" applyBorder="1" applyAlignment="1">
      <alignment vertical="center"/>
    </xf>
    <xf numFmtId="0" fontId="0" fillId="14" borderId="26" xfId="0" applyFill="1" applyBorder="1"/>
    <xf numFmtId="0" fontId="0" fillId="14" borderId="27" xfId="0" applyFill="1" applyBorder="1"/>
    <xf numFmtId="0" fontId="0" fillId="14" borderId="27" xfId="0" applyFill="1" applyBorder="1" applyAlignment="1">
      <alignment horizontal="center" vertical="center"/>
    </xf>
    <xf numFmtId="164" fontId="11" fillId="8" borderId="2" xfId="2" applyFont="1" applyFill="1" applyBorder="1" applyAlignment="1">
      <alignment horizontal="left" vertical="center"/>
    </xf>
    <xf numFmtId="9" fontId="6" fillId="9" borderId="47" xfId="3" applyFont="1" applyFill="1" applyBorder="1" applyAlignment="1" applyProtection="1">
      <alignment horizontal="center" vertical="center"/>
      <protection locked="0"/>
    </xf>
    <xf numFmtId="9" fontId="6" fillId="9" borderId="38" xfId="3" applyFont="1" applyFill="1" applyBorder="1" applyAlignment="1" applyProtection="1">
      <alignment horizontal="center" vertical="center"/>
      <protection locked="0"/>
    </xf>
    <xf numFmtId="9" fontId="6" fillId="9" borderId="51" xfId="3" applyFont="1" applyFill="1" applyBorder="1" applyAlignment="1" applyProtection="1">
      <alignment horizontal="center" vertical="center"/>
      <protection locked="0"/>
    </xf>
    <xf numFmtId="0" fontId="17" fillId="9" borderId="55" xfId="0" applyFont="1" applyFill="1" applyBorder="1" applyAlignment="1">
      <alignment vertical="center" wrapText="1"/>
    </xf>
    <xf numFmtId="0" fontId="17" fillId="9" borderId="56" xfId="0" applyFont="1" applyFill="1" applyBorder="1" applyAlignment="1">
      <alignment vertical="center" wrapText="1"/>
    </xf>
    <xf numFmtId="0" fontId="17" fillId="9" borderId="57" xfId="0" applyFont="1" applyFill="1" applyBorder="1" applyAlignment="1">
      <alignment vertical="center" wrapText="1"/>
    </xf>
    <xf numFmtId="0" fontId="2" fillId="4"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6" fillId="0" borderId="14" xfId="0" applyFont="1" applyBorder="1" applyAlignment="1">
      <alignment horizontal="center" vertical="center" wrapText="1"/>
    </xf>
    <xf numFmtId="0" fontId="15" fillId="11" borderId="43" xfId="0" applyFont="1" applyFill="1" applyBorder="1" applyAlignment="1">
      <alignment vertical="center"/>
    </xf>
    <xf numFmtId="0" fontId="15" fillId="11" borderId="44" xfId="0" applyFont="1" applyFill="1" applyBorder="1" applyAlignment="1">
      <alignment vertical="center"/>
    </xf>
    <xf numFmtId="164" fontId="15" fillId="13" borderId="53" xfId="2" applyFont="1" applyFill="1" applyBorder="1" applyAlignment="1">
      <alignment vertical="center"/>
    </xf>
    <xf numFmtId="0" fontId="6" fillId="0" borderId="5" xfId="0" applyFont="1" applyBorder="1" applyAlignment="1">
      <alignment horizontal="center" vertical="center" wrapText="1"/>
    </xf>
    <xf numFmtId="0" fontId="6" fillId="9" borderId="52" xfId="1" applyNumberFormat="1" applyFont="1" applyFill="1" applyBorder="1" applyAlignment="1">
      <alignment horizontal="center" vertical="center"/>
    </xf>
    <xf numFmtId="10" fontId="6" fillId="9" borderId="54" xfId="3" applyNumberFormat="1" applyFont="1" applyFill="1" applyBorder="1" applyAlignment="1">
      <alignment horizontal="center" vertical="center"/>
    </xf>
    <xf numFmtId="0" fontId="6" fillId="0" borderId="3" xfId="0" applyFont="1" applyBorder="1" applyAlignment="1">
      <alignment horizontal="centerContinuous" vertical="center" wrapText="1"/>
    </xf>
    <xf numFmtId="0" fontId="18" fillId="0" borderId="5" xfId="0" applyFont="1" applyBorder="1" applyAlignment="1">
      <alignment horizontal="centerContinuous" vertical="center" wrapText="1"/>
    </xf>
    <xf numFmtId="0" fontId="6" fillId="9" borderId="43" xfId="0" applyFont="1" applyFill="1" applyBorder="1" applyAlignment="1">
      <alignment vertical="center"/>
    </xf>
    <xf numFmtId="0" fontId="15" fillId="9" borderId="45" xfId="0" applyFont="1" applyFill="1" applyBorder="1" applyAlignment="1">
      <alignment vertical="center"/>
    </xf>
    <xf numFmtId="0" fontId="3" fillId="8" borderId="2" xfId="0" applyFont="1" applyFill="1" applyBorder="1" applyAlignment="1">
      <alignment vertical="center"/>
    </xf>
    <xf numFmtId="164" fontId="6" fillId="8" borderId="45" xfId="2" applyFont="1" applyFill="1" applyBorder="1" applyAlignment="1" applyProtection="1">
      <alignment vertical="center"/>
      <protection locked="0"/>
    </xf>
    <xf numFmtId="164" fontId="3" fillId="8" borderId="1" xfId="0" applyNumberFormat="1" applyFont="1" applyFill="1" applyBorder="1" applyAlignment="1">
      <alignment vertical="center"/>
    </xf>
    <xf numFmtId="0" fontId="0" fillId="0" borderId="16" xfId="0" applyBorder="1" applyAlignment="1">
      <alignment vertical="center"/>
    </xf>
    <xf numFmtId="10" fontId="3" fillId="8" borderId="2" xfId="0" applyNumberFormat="1" applyFont="1" applyFill="1" applyBorder="1" applyAlignment="1">
      <alignment horizontal="center" vertical="center"/>
    </xf>
    <xf numFmtId="171" fontId="15" fillId="15" borderId="52" xfId="1" applyNumberFormat="1" applyFont="1" applyFill="1" applyBorder="1" applyAlignment="1">
      <alignment vertical="center"/>
    </xf>
    <xf numFmtId="171" fontId="15" fillId="15" borderId="53" xfId="1" applyNumberFormat="1" applyFont="1" applyFill="1" applyBorder="1" applyAlignment="1">
      <alignment vertical="center"/>
    </xf>
    <xf numFmtId="164" fontId="15" fillId="7" borderId="2" xfId="2" applyFont="1" applyFill="1" applyBorder="1" applyAlignment="1">
      <alignment horizontal="center" vertical="center"/>
    </xf>
    <xf numFmtId="0" fontId="0" fillId="0" borderId="6" xfId="0" applyBorder="1" applyAlignment="1"/>
    <xf numFmtId="0" fontId="15" fillId="11" borderId="43" xfId="0" applyFont="1" applyFill="1" applyBorder="1" applyAlignment="1"/>
    <xf numFmtId="0" fontId="15" fillId="11" borderId="44" xfId="0" applyFont="1" applyFill="1" applyBorder="1" applyAlignment="1"/>
    <xf numFmtId="164" fontId="6" fillId="10" borderId="1" xfId="0" applyNumberFormat="1" applyFont="1" applyFill="1" applyBorder="1" applyAlignment="1"/>
    <xf numFmtId="0" fontId="0" fillId="0" borderId="7" xfId="0" applyBorder="1" applyAlignment="1"/>
    <xf numFmtId="0" fontId="0" fillId="0" borderId="0" xfId="0" applyAlignment="1"/>
    <xf numFmtId="169" fontId="9" fillId="0" borderId="0" xfId="0" applyNumberFormat="1" applyFont="1" applyAlignment="1">
      <alignment horizontal="center" vertical="center"/>
    </xf>
    <xf numFmtId="0" fontId="9" fillId="0" borderId="0" xfId="0" applyFont="1" applyAlignment="1">
      <alignment horizontal="right" vertical="center"/>
    </xf>
    <xf numFmtId="10" fontId="9" fillId="0" borderId="0" xfId="0" applyNumberFormat="1" applyFont="1" applyAlignment="1">
      <alignment horizontal="center" vertical="center"/>
    </xf>
    <xf numFmtId="0" fontId="48" fillId="0" borderId="0" xfId="0" applyFont="1"/>
    <xf numFmtId="0" fontId="0" fillId="0" borderId="6" xfId="0" applyFont="1" applyFill="1" applyBorder="1" applyAlignment="1">
      <alignment vertical="center"/>
    </xf>
    <xf numFmtId="0" fontId="46" fillId="0" borderId="0" xfId="0" applyFont="1" applyFill="1" applyBorder="1" applyAlignment="1">
      <alignment horizontal="center" vertical="center"/>
    </xf>
    <xf numFmtId="0" fontId="5" fillId="9" borderId="14" xfId="0" applyFont="1" applyFill="1" applyBorder="1" applyAlignment="1">
      <alignment horizontal="center" vertical="center"/>
    </xf>
    <xf numFmtId="0" fontId="5" fillId="0" borderId="14" xfId="0" applyFont="1" applyFill="1" applyBorder="1" applyAlignment="1">
      <alignment horizontal="center" vertical="center"/>
    </xf>
    <xf numFmtId="0" fontId="1" fillId="0" borderId="7" xfId="0" applyFont="1" applyFill="1" applyBorder="1" applyAlignment="1">
      <alignment horizontal="center" vertical="center"/>
    </xf>
    <xf numFmtId="0" fontId="23" fillId="0" borderId="0" xfId="0" applyFont="1" applyFill="1" applyAlignment="1">
      <alignment horizontal="left"/>
    </xf>
    <xf numFmtId="164" fontId="45" fillId="8" borderId="33" xfId="2" applyFont="1" applyFill="1" applyBorder="1" applyAlignment="1">
      <alignment horizontal="left" vertical="center"/>
    </xf>
    <xf numFmtId="164" fontId="19" fillId="8" borderId="34" xfId="2" applyFont="1" applyFill="1" applyBorder="1" applyAlignment="1">
      <alignment horizontal="left" vertical="center"/>
    </xf>
    <xf numFmtId="0" fontId="11" fillId="8" borderId="35" xfId="0" applyFont="1" applyFill="1" applyBorder="1" applyAlignment="1">
      <alignment vertical="center"/>
    </xf>
    <xf numFmtId="164" fontId="11" fillId="4" borderId="46" xfId="2" applyFont="1" applyFill="1" applyBorder="1" applyAlignment="1">
      <alignment horizontal="center" vertical="center" wrapText="1"/>
    </xf>
    <xf numFmtId="164" fontId="11" fillId="4" borderId="47" xfId="2" applyFont="1" applyFill="1" applyBorder="1" applyAlignment="1">
      <alignment horizontal="center" vertical="center" wrapText="1"/>
    </xf>
    <xf numFmtId="0" fontId="0" fillId="0" borderId="39" xfId="0" applyBorder="1"/>
    <xf numFmtId="0" fontId="0" fillId="0" borderId="62" xfId="0" applyBorder="1"/>
    <xf numFmtId="0" fontId="2" fillId="0" borderId="40" xfId="0" applyFont="1" applyFill="1" applyBorder="1" applyAlignment="1">
      <alignment vertical="center"/>
    </xf>
    <xf numFmtId="164" fontId="2" fillId="8" borderId="38" xfId="2" applyNumberFormat="1" applyFont="1" applyFill="1" applyBorder="1" applyAlignment="1">
      <alignment vertical="center"/>
    </xf>
    <xf numFmtId="164" fontId="2" fillId="0" borderId="62" xfId="2" applyNumberFormat="1" applyFont="1" applyFill="1" applyBorder="1" applyAlignment="1">
      <alignment vertical="center"/>
    </xf>
    <xf numFmtId="0" fontId="11" fillId="0" borderId="40" xfId="0" applyFont="1" applyFill="1" applyBorder="1" applyAlignment="1">
      <alignment vertical="center"/>
    </xf>
    <xf numFmtId="164" fontId="11" fillId="8" borderId="38" xfId="2" applyNumberFormat="1" applyFont="1" applyFill="1" applyBorder="1" applyAlignment="1">
      <alignment vertical="center"/>
    </xf>
    <xf numFmtId="0" fontId="2" fillId="0" borderId="48" xfId="0" applyFont="1" applyFill="1" applyBorder="1" applyAlignment="1">
      <alignment vertical="center"/>
    </xf>
    <xf numFmtId="0" fontId="2" fillId="0" borderId="49" xfId="0" applyFont="1" applyFill="1" applyBorder="1" applyAlignment="1">
      <alignment vertical="center"/>
    </xf>
    <xf numFmtId="0" fontId="0" fillId="0" borderId="49" xfId="0" applyBorder="1"/>
    <xf numFmtId="0" fontId="0" fillId="0" borderId="63" xfId="0" applyBorder="1"/>
    <xf numFmtId="164" fontId="11" fillId="8" borderId="51" xfId="2" applyNumberFormat="1" applyFont="1" applyFill="1" applyBorder="1" applyAlignment="1">
      <alignment vertical="center"/>
    </xf>
    <xf numFmtId="0" fontId="49" fillId="0" borderId="0" xfId="0" applyFont="1"/>
    <xf numFmtId="0" fontId="15" fillId="11" borderId="3" xfId="0" applyFont="1" applyFill="1" applyBorder="1" applyAlignment="1">
      <alignment horizontal="centerContinuous" vertical="center"/>
    </xf>
    <xf numFmtId="0" fontId="15" fillId="11" borderId="5" xfId="0" applyFont="1" applyFill="1" applyBorder="1" applyAlignment="1">
      <alignment horizontal="centerContinuous" vertical="center"/>
    </xf>
    <xf numFmtId="0" fontId="3" fillId="0" borderId="3" xfId="0" applyFont="1" applyFill="1" applyBorder="1" applyAlignment="1">
      <alignment horizontal="left" vertical="center"/>
    </xf>
    <xf numFmtId="0" fontId="1" fillId="0" borderId="5" xfId="0" applyFont="1" applyFill="1" applyBorder="1" applyAlignment="1">
      <alignment horizontal="left" vertical="center"/>
    </xf>
    <xf numFmtId="0" fontId="3" fillId="0" borderId="8" xfId="0" applyFont="1" applyFill="1" applyBorder="1" applyAlignment="1">
      <alignment horizontal="left" vertical="center"/>
    </xf>
    <xf numFmtId="0" fontId="1" fillId="0" borderId="10" xfId="0" applyFont="1" applyFill="1" applyBorder="1" applyAlignment="1">
      <alignment horizontal="left" vertical="center"/>
    </xf>
    <xf numFmtId="0" fontId="3" fillId="0" borderId="14" xfId="0" applyFont="1" applyBorder="1" applyAlignment="1">
      <alignment vertical="center"/>
    </xf>
    <xf numFmtId="0" fontId="3" fillId="0" borderId="15" xfId="0" applyFont="1" applyBorder="1" applyAlignment="1">
      <alignment vertical="center"/>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172" fontId="0" fillId="0" borderId="0" xfId="0" applyNumberFormat="1" applyAlignment="1">
      <alignment vertical="center"/>
    </xf>
    <xf numFmtId="164" fontId="3" fillId="8" borderId="15" xfId="2" applyNumberFormat="1" applyFont="1" applyFill="1" applyBorder="1" applyAlignment="1">
      <alignment horizontal="center" vertical="center"/>
    </xf>
    <xf numFmtId="164" fontId="6" fillId="8" borderId="15" xfId="2" applyNumberFormat="1" applyFont="1" applyFill="1" applyBorder="1" applyAlignment="1">
      <alignment horizontal="center" vertical="center"/>
    </xf>
    <xf numFmtId="0" fontId="0" fillId="0" borderId="13" xfId="0" applyBorder="1"/>
    <xf numFmtId="164" fontId="6" fillId="9" borderId="2" xfId="2" applyNumberFormat="1" applyFont="1" applyFill="1" applyBorder="1" applyAlignment="1">
      <alignment horizontal="center" vertical="center"/>
    </xf>
    <xf numFmtId="0" fontId="0" fillId="0" borderId="64" xfId="0" applyBorder="1" applyAlignment="1">
      <alignment vertical="center"/>
    </xf>
    <xf numFmtId="0" fontId="5" fillId="0" borderId="0" xfId="0" applyFont="1" applyFill="1" applyBorder="1" applyAlignment="1">
      <alignment vertical="center"/>
    </xf>
    <xf numFmtId="0" fontId="5" fillId="0" borderId="13" xfId="0" applyFont="1" applyBorder="1" applyAlignment="1">
      <alignment vertical="center"/>
    </xf>
    <xf numFmtId="164" fontId="6" fillId="9" borderId="50" xfId="2" applyNumberFormat="1" applyFont="1" applyFill="1" applyBorder="1" applyAlignment="1">
      <alignment horizontal="center" vertical="center"/>
    </xf>
    <xf numFmtId="164" fontId="50" fillId="10" borderId="1" xfId="2" applyNumberFormat="1" applyFont="1" applyFill="1" applyBorder="1" applyAlignment="1">
      <alignment horizontal="center" vertical="center"/>
    </xf>
    <xf numFmtId="0" fontId="0" fillId="5" borderId="11" xfId="0" applyFill="1" applyBorder="1"/>
    <xf numFmtId="0" fontId="38" fillId="5" borderId="12" xfId="0" applyFont="1" applyFill="1" applyBorder="1" applyAlignment="1">
      <alignment horizontal="left" vertical="center"/>
    </xf>
    <xf numFmtId="0" fontId="0" fillId="5" borderId="12" xfId="0" applyFill="1" applyBorder="1"/>
    <xf numFmtId="170" fontId="3" fillId="5" borderId="12" xfId="0" applyNumberFormat="1" applyFont="1" applyFill="1" applyBorder="1" applyAlignment="1">
      <alignment vertical="center"/>
    </xf>
    <xf numFmtId="0" fontId="0" fillId="5" borderId="16" xfId="0" applyFill="1" applyBorder="1"/>
    <xf numFmtId="165" fontId="6" fillId="9" borderId="2" xfId="1" applyFont="1" applyFill="1" applyBorder="1" applyAlignment="1">
      <alignment horizontal="center" vertical="center"/>
    </xf>
    <xf numFmtId="0" fontId="5" fillId="0" borderId="0" xfId="0" applyFont="1" applyBorder="1" applyAlignment="1">
      <alignment vertical="center"/>
    </xf>
    <xf numFmtId="164" fontId="6" fillId="8" borderId="2" xfId="2" applyNumberFormat="1" applyFont="1" applyFill="1" applyBorder="1" applyAlignment="1">
      <alignment horizontal="center" vertical="center"/>
    </xf>
    <xf numFmtId="0" fontId="41" fillId="0" borderId="0" xfId="0" applyFont="1" applyBorder="1" applyAlignment="1">
      <alignment vertical="center"/>
    </xf>
    <xf numFmtId="0" fontId="47" fillId="0" borderId="0" xfId="0" applyFont="1" applyBorder="1" applyAlignment="1">
      <alignment horizontal="centerContinuous" vertical="center"/>
    </xf>
    <xf numFmtId="0" fontId="0" fillId="0" borderId="0" xfId="0" applyBorder="1" applyAlignment="1">
      <alignment horizontal="centerContinuous"/>
    </xf>
    <xf numFmtId="0" fontId="0" fillId="8" borderId="0" xfId="0" applyFill="1"/>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3" fillId="0" borderId="3" xfId="0" applyFont="1" applyBorder="1" applyAlignment="1">
      <alignment vertical="center"/>
    </xf>
    <xf numFmtId="0" fontId="6" fillId="8" borderId="11" xfId="0" applyFont="1" applyFill="1" applyBorder="1" applyAlignment="1">
      <alignment horizontal="left" vertical="center"/>
    </xf>
    <xf numFmtId="0" fontId="6" fillId="8" borderId="65" xfId="0" applyFont="1" applyFill="1" applyBorder="1" applyAlignment="1">
      <alignment horizontal="left" vertical="center"/>
    </xf>
    <xf numFmtId="164" fontId="11" fillId="8" borderId="33" xfId="2" applyFont="1" applyFill="1" applyBorder="1" applyAlignment="1">
      <alignment horizontal="centerContinuous" vertical="center"/>
    </xf>
    <xf numFmtId="0" fontId="0" fillId="8" borderId="66" xfId="0" applyFill="1" applyBorder="1" applyAlignment="1">
      <alignment horizontal="centerContinuous"/>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165" fontId="6" fillId="9" borderId="69" xfId="1" applyFont="1" applyFill="1" applyBorder="1" applyAlignment="1">
      <alignment horizontal="center" vertical="center"/>
    </xf>
    <xf numFmtId="164" fontId="3" fillId="8" borderId="38" xfId="2" applyNumberFormat="1" applyFont="1" applyFill="1" applyBorder="1" applyAlignment="1">
      <alignment horizontal="center" vertical="center"/>
    </xf>
    <xf numFmtId="165" fontId="6" fillId="9" borderId="70" xfId="1" applyFont="1" applyFill="1" applyBorder="1" applyAlignment="1">
      <alignment horizontal="center" vertical="center"/>
    </xf>
    <xf numFmtId="165" fontId="3" fillId="8" borderId="71" xfId="1" applyFont="1" applyFill="1" applyBorder="1" applyAlignment="1">
      <alignment horizontal="center" vertical="center"/>
    </xf>
    <xf numFmtId="164" fontId="3" fillId="8" borderId="72" xfId="2" applyNumberFormat="1" applyFont="1" applyFill="1" applyBorder="1" applyAlignment="1">
      <alignment horizontal="center" vertical="center"/>
    </xf>
    <xf numFmtId="0" fontId="6" fillId="0" borderId="69" xfId="0" applyFont="1" applyBorder="1" applyAlignment="1">
      <alignment horizontal="center" vertical="center" wrapText="1"/>
    </xf>
    <xf numFmtId="0" fontId="5" fillId="0" borderId="13" xfId="0" applyFont="1" applyFill="1" applyBorder="1" applyAlignment="1">
      <alignment vertical="center"/>
    </xf>
    <xf numFmtId="164" fontId="6" fillId="8" borderId="50" xfId="2" applyNumberFormat="1" applyFont="1" applyFill="1" applyBorder="1" applyAlignment="1">
      <alignment horizontal="center" vertical="center"/>
    </xf>
    <xf numFmtId="0" fontId="6" fillId="9" borderId="2" xfId="0" applyFont="1" applyFill="1" applyBorder="1" applyAlignment="1">
      <alignment horizontal="center" vertical="center"/>
    </xf>
    <xf numFmtId="0" fontId="6" fillId="8" borderId="3" xfId="0" applyFont="1" applyFill="1" applyBorder="1" applyAlignment="1">
      <alignment horizontal="left" vertical="center"/>
    </xf>
    <xf numFmtId="165" fontId="6" fillId="9" borderId="73" xfId="1" applyFont="1" applyFill="1" applyBorder="1" applyAlignment="1">
      <alignment horizontal="center" vertical="center"/>
    </xf>
    <xf numFmtId="0" fontId="6" fillId="0" borderId="3" xfId="0" applyFont="1" applyFill="1" applyBorder="1" applyAlignment="1">
      <alignment horizontal="center" vertical="center" wrapText="1"/>
    </xf>
    <xf numFmtId="172" fontId="25" fillId="0" borderId="8"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3" fillId="8" borderId="2" xfId="0" applyFont="1" applyFill="1" applyBorder="1"/>
    <xf numFmtId="0" fontId="3" fillId="8" borderId="50" xfId="0" applyFont="1" applyFill="1" applyBorder="1"/>
    <xf numFmtId="0" fontId="6" fillId="10" borderId="1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74"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3" fillId="4" borderId="13" xfId="0" applyFont="1" applyFill="1" applyBorder="1"/>
    <xf numFmtId="0" fontId="6" fillId="4" borderId="13" xfId="0" applyFont="1" applyFill="1" applyBorder="1"/>
    <xf numFmtId="10" fontId="6" fillId="9" borderId="44" xfId="3" applyNumberFormat="1" applyFont="1" applyFill="1" applyBorder="1" applyAlignment="1">
      <alignment horizontal="center"/>
    </xf>
    <xf numFmtId="167" fontId="6" fillId="9" borderId="1" xfId="1" applyNumberFormat="1" applyFont="1" applyFill="1" applyBorder="1" applyAlignment="1" applyProtection="1">
      <alignment horizontal="center" vertical="center"/>
      <protection locked="0"/>
    </xf>
    <xf numFmtId="0" fontId="52" fillId="0" borderId="0" xfId="0" applyFont="1" applyAlignment="1">
      <alignment vertical="center"/>
    </xf>
    <xf numFmtId="0" fontId="51" fillId="0" borderId="0" xfId="0" applyFont="1"/>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36" fillId="0" borderId="16" xfId="0" applyFont="1" applyBorder="1" applyAlignment="1">
      <alignment horizontal="left" vertical="center" wrapText="1"/>
    </xf>
    <xf numFmtId="169" fontId="38" fillId="9" borderId="11" xfId="0" applyNumberFormat="1" applyFont="1" applyFill="1" applyBorder="1" applyAlignment="1">
      <alignment horizontal="left" vertical="center"/>
    </xf>
    <xf numFmtId="169" fontId="38" fillId="9" borderId="16" xfId="0" applyNumberFormat="1" applyFont="1" applyFill="1" applyBorder="1" applyAlignment="1">
      <alignment horizontal="left" vertical="center"/>
    </xf>
    <xf numFmtId="0" fontId="38" fillId="9" borderId="11" xfId="0" applyFont="1" applyFill="1" applyBorder="1" applyAlignment="1">
      <alignment horizontal="left" vertical="center"/>
    </xf>
    <xf numFmtId="0" fontId="38" fillId="9" borderId="16" xfId="0" applyFont="1" applyFill="1" applyBorder="1" applyAlignment="1">
      <alignment horizontal="left" vertical="center"/>
    </xf>
    <xf numFmtId="0" fontId="37" fillId="0" borderId="0" xfId="0" applyFont="1" applyAlignment="1">
      <alignment horizontal="left"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1" fillId="0" borderId="0" xfId="0" applyFont="1" applyFill="1" applyBorder="1" applyAlignment="1">
      <alignment vertical="center" wrapText="1"/>
    </xf>
    <xf numFmtId="0" fontId="40" fillId="0" borderId="0" xfId="0" applyFont="1" applyFill="1" applyBorder="1" applyAlignment="1">
      <alignment horizontal="left" vertical="center" wrapText="1"/>
    </xf>
    <xf numFmtId="0" fontId="18" fillId="0" borderId="13" xfId="0" applyFont="1" applyBorder="1" applyAlignment="1">
      <alignment horizontal="left" vertical="center" wrapText="1"/>
    </xf>
    <xf numFmtId="0" fontId="18" fillId="0" borderId="61" xfId="0" applyFont="1" applyBorder="1" applyAlignment="1">
      <alignment horizontal="left" vertical="center" wrapText="1"/>
    </xf>
    <xf numFmtId="0" fontId="6" fillId="0" borderId="0" xfId="0" applyFont="1" applyBorder="1" applyAlignment="1">
      <alignment horizontal="left" vertical="center" wrapText="1"/>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3" fillId="8" borderId="11" xfId="0" applyFont="1" applyFill="1" applyBorder="1" applyAlignment="1">
      <alignment horizontal="left" vertical="center"/>
    </xf>
    <xf numFmtId="0" fontId="3" fillId="8" borderId="16" xfId="0" applyFont="1" applyFill="1" applyBorder="1" applyAlignment="1">
      <alignment horizontal="left" vertical="center"/>
    </xf>
    <xf numFmtId="0" fontId="7" fillId="0" borderId="0" xfId="0" applyFont="1" applyFill="1" applyAlignment="1">
      <alignment horizontal="left"/>
    </xf>
    <xf numFmtId="0" fontId="23" fillId="0" borderId="0" xfId="0" applyFont="1" applyFill="1" applyAlignment="1">
      <alignment horizontal="left"/>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15" xfId="0" applyFont="1" applyFill="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colors>
    <mruColors>
      <color rgb="FF99CCFF"/>
      <color rgb="FFFFFF99"/>
      <color rgb="FFCCFFCC"/>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902970</xdr:colOff>
      <xdr:row>10</xdr:row>
      <xdr:rowOff>7620</xdr:rowOff>
    </xdr:to>
    <xdr:pic>
      <xdr:nvPicPr>
        <xdr:cNvPr id="2" name="Picture 1" descr="Brandmark of Limestone District School Board">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31520"/>
          <a:ext cx="922020" cy="922020"/>
        </a:xfrm>
        <a:prstGeom prst="rect">
          <a:avLst/>
        </a:prstGeom>
      </xdr:spPr>
    </xdr:pic>
    <xdr:clientData/>
  </xdr:twoCellAnchor>
  <xdr:twoCellAnchor editAs="oneCell">
    <xdr:from>
      <xdr:col>1</xdr:col>
      <xdr:colOff>45720</xdr:colOff>
      <xdr:row>10</xdr:row>
      <xdr:rowOff>175260</xdr:rowOff>
    </xdr:from>
    <xdr:to>
      <xdr:col>1</xdr:col>
      <xdr:colOff>845820</xdr:colOff>
      <xdr:row>16</xdr:row>
      <xdr:rowOff>4857</xdr:rowOff>
    </xdr:to>
    <xdr:pic>
      <xdr:nvPicPr>
        <xdr:cNvPr id="3" name="Picture 2" descr="Brandmark of Algonquin and Lakeshore Catholic District School Board">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320" y="1821180"/>
          <a:ext cx="800100" cy="9268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1615440</xdr:colOff>
      <xdr:row>33</xdr:row>
      <xdr:rowOff>161925</xdr:rowOff>
    </xdr:from>
    <xdr:to>
      <xdr:col>2</xdr:col>
      <xdr:colOff>2002155</xdr:colOff>
      <xdr:row>36</xdr:row>
      <xdr:rowOff>1905</xdr:rowOff>
    </xdr:to>
    <xdr:pic>
      <xdr:nvPicPr>
        <xdr:cNvPr id="2" name="Picture 1" descr="Brandmark of Limestone District School Board">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7365" y="10848975"/>
          <a:ext cx="386715" cy="411480"/>
        </a:xfrm>
        <a:prstGeom prst="rect">
          <a:avLst/>
        </a:prstGeom>
      </xdr:spPr>
    </xdr:pic>
    <xdr:clientData/>
  </xdr:twoCellAnchor>
  <xdr:twoCellAnchor editAs="oneCell">
    <xdr:from>
      <xdr:col>3</xdr:col>
      <xdr:colOff>472440</xdr:colOff>
      <xdr:row>37</xdr:row>
      <xdr:rowOff>15240</xdr:rowOff>
    </xdr:from>
    <xdr:to>
      <xdr:col>3</xdr:col>
      <xdr:colOff>794750</xdr:colOff>
      <xdr:row>39</xdr:row>
      <xdr:rowOff>22860</xdr:rowOff>
    </xdr:to>
    <xdr:pic>
      <xdr:nvPicPr>
        <xdr:cNvPr id="3" name="Picture 2" descr="Brandmark of Algonquin and Lakeshore Catholic District School Board">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94660" y="8717280"/>
          <a:ext cx="32231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299085</xdr:colOff>
      <xdr:row>32</xdr:row>
      <xdr:rowOff>188595</xdr:rowOff>
    </xdr:from>
    <xdr:to>
      <xdr:col>3</xdr:col>
      <xdr:colOff>676275</xdr:colOff>
      <xdr:row>35</xdr:row>
      <xdr:rowOff>28575</xdr:rowOff>
    </xdr:to>
    <xdr:pic>
      <xdr:nvPicPr>
        <xdr:cNvPr id="2" name="Picture 1" descr="Brandmark of Limestone District School Board">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9760" y="8065770"/>
          <a:ext cx="377190" cy="411480"/>
        </a:xfrm>
        <a:prstGeom prst="rect">
          <a:avLst/>
        </a:prstGeom>
      </xdr:spPr>
    </xdr:pic>
    <xdr:clientData/>
  </xdr:twoCellAnchor>
  <xdr:twoCellAnchor editAs="oneCell">
    <xdr:from>
      <xdr:col>3</xdr:col>
      <xdr:colOff>1270635</xdr:colOff>
      <xdr:row>36</xdr:row>
      <xdr:rowOff>45720</xdr:rowOff>
    </xdr:from>
    <xdr:to>
      <xdr:col>3</xdr:col>
      <xdr:colOff>1592945</xdr:colOff>
      <xdr:row>38</xdr:row>
      <xdr:rowOff>43815</xdr:rowOff>
    </xdr:to>
    <xdr:pic>
      <xdr:nvPicPr>
        <xdr:cNvPr id="3" name="Picture 2" descr="Brandmark of Algonquin and Lakeshore Catholic District School Board">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1310" y="8561070"/>
          <a:ext cx="322310" cy="3790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1804035</xdr:colOff>
      <xdr:row>35</xdr:row>
      <xdr:rowOff>219075</xdr:rowOff>
    </xdr:from>
    <xdr:to>
      <xdr:col>3</xdr:col>
      <xdr:colOff>314325</xdr:colOff>
      <xdr:row>38</xdr:row>
      <xdr:rowOff>11430</xdr:rowOff>
    </xdr:to>
    <xdr:pic>
      <xdr:nvPicPr>
        <xdr:cNvPr id="2" name="Picture 1" descr="Brandmark of Limestone District School Board">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2160" y="7705725"/>
          <a:ext cx="396240" cy="411480"/>
        </a:xfrm>
        <a:prstGeom prst="rect">
          <a:avLst/>
        </a:prstGeom>
      </xdr:spPr>
    </xdr:pic>
    <xdr:clientData/>
  </xdr:twoCellAnchor>
  <xdr:twoCellAnchor editAs="oneCell">
    <xdr:from>
      <xdr:col>4</xdr:col>
      <xdr:colOff>51435</xdr:colOff>
      <xdr:row>38</xdr:row>
      <xdr:rowOff>47625</xdr:rowOff>
    </xdr:from>
    <xdr:to>
      <xdr:col>4</xdr:col>
      <xdr:colOff>373745</xdr:colOff>
      <xdr:row>40</xdr:row>
      <xdr:rowOff>179070</xdr:rowOff>
    </xdr:to>
    <xdr:pic>
      <xdr:nvPicPr>
        <xdr:cNvPr id="3" name="Picture 2" descr="Brandmark of Algonquin and Lakeshore Catholic District School Board">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18460" y="8153400"/>
          <a:ext cx="322310" cy="3886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1804035</xdr:colOff>
      <xdr:row>55</xdr:row>
      <xdr:rowOff>219075</xdr:rowOff>
    </xdr:from>
    <xdr:to>
      <xdr:col>2</xdr:col>
      <xdr:colOff>2200275</xdr:colOff>
      <xdr:row>58</xdr:row>
      <xdr:rowOff>30480</xdr:rowOff>
    </xdr:to>
    <xdr:pic>
      <xdr:nvPicPr>
        <xdr:cNvPr id="2" name="Picture 1" descr="Brandmark of Limestone District School Board">
          <a:extLst>
            <a:ext uri="{FF2B5EF4-FFF2-40B4-BE49-F238E27FC236}">
              <a16:creationId xmlns:a16="http://schemas.microsoft.com/office/drawing/2014/main" xmlns="" id="{C41218F5-D17F-4D4A-A287-3CE3E9D1B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2160" y="7705725"/>
          <a:ext cx="396240" cy="411480"/>
        </a:xfrm>
        <a:prstGeom prst="rect">
          <a:avLst/>
        </a:prstGeom>
      </xdr:spPr>
    </xdr:pic>
    <xdr:clientData/>
  </xdr:twoCellAnchor>
  <xdr:twoCellAnchor editAs="oneCell">
    <xdr:from>
      <xdr:col>3</xdr:col>
      <xdr:colOff>889635</xdr:colOff>
      <xdr:row>58</xdr:row>
      <xdr:rowOff>171450</xdr:rowOff>
    </xdr:from>
    <xdr:to>
      <xdr:col>4</xdr:col>
      <xdr:colOff>307070</xdr:colOff>
      <xdr:row>61</xdr:row>
      <xdr:rowOff>7620</xdr:rowOff>
    </xdr:to>
    <xdr:pic>
      <xdr:nvPicPr>
        <xdr:cNvPr id="3" name="Picture 2" descr="Brandmark of Algonquin and Lakeshore Catholic District School Board">
          <a:extLst>
            <a:ext uri="{FF2B5EF4-FFF2-40B4-BE49-F238E27FC236}">
              <a16:creationId xmlns:a16="http://schemas.microsoft.com/office/drawing/2014/main" xmlns="" id="{5DEC63E2-B33A-45C0-B3A8-C9C3A9552C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2285" y="10915650"/>
          <a:ext cx="322310" cy="388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37</xdr:row>
      <xdr:rowOff>0</xdr:rowOff>
    </xdr:from>
    <xdr:to>
      <xdr:col>2</xdr:col>
      <xdr:colOff>396240</xdr:colOff>
      <xdr:row>39</xdr:row>
      <xdr:rowOff>30480</xdr:rowOff>
    </xdr:to>
    <xdr:pic>
      <xdr:nvPicPr>
        <xdr:cNvPr id="2" name="Picture 1" descr="Brandmark of Limestone District School Board">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5905500"/>
          <a:ext cx="396240" cy="396240"/>
        </a:xfrm>
        <a:prstGeom prst="rect">
          <a:avLst/>
        </a:prstGeom>
      </xdr:spPr>
    </xdr:pic>
    <xdr:clientData/>
  </xdr:twoCellAnchor>
  <xdr:twoCellAnchor editAs="oneCell">
    <xdr:from>
      <xdr:col>2</xdr:col>
      <xdr:colOff>38100</xdr:colOff>
      <xdr:row>39</xdr:row>
      <xdr:rowOff>175260</xdr:rowOff>
    </xdr:from>
    <xdr:to>
      <xdr:col>2</xdr:col>
      <xdr:colOff>360410</xdr:colOff>
      <xdr:row>42</xdr:row>
      <xdr:rowOff>7620</xdr:rowOff>
    </xdr:to>
    <xdr:pic>
      <xdr:nvPicPr>
        <xdr:cNvPr id="3" name="Picture 2" descr="Brandmark of Algonquin and Lakeshore Catholic District School Board">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6446520"/>
          <a:ext cx="322310" cy="373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xdr:colOff>
      <xdr:row>31</xdr:row>
      <xdr:rowOff>179070</xdr:rowOff>
    </xdr:from>
    <xdr:to>
      <xdr:col>2</xdr:col>
      <xdr:colOff>6339840</xdr:colOff>
      <xdr:row>33</xdr:row>
      <xdr:rowOff>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297180" y="5330190"/>
          <a:ext cx="6225540" cy="201930"/>
        </a:xfrm>
        <a:prstGeom prst="rect">
          <a:avLst/>
        </a:prstGeom>
        <a:solidFill>
          <a:sysClr val="window" lastClr="FFFFFF"/>
        </a:solidFill>
        <a:ln w="3175">
          <a:noFill/>
        </a:ln>
      </xdr:spPr>
      <xdr:style>
        <a:lnRef idx="2">
          <a:schemeClr val="dk1"/>
        </a:lnRef>
        <a:fillRef idx="1">
          <a:schemeClr val="lt1"/>
        </a:fillRef>
        <a:effectRef idx="0">
          <a:schemeClr val="dk1"/>
        </a:effectRef>
        <a:fontRef idx="minor">
          <a:schemeClr val="dk1"/>
        </a:fontRef>
      </xdr:style>
      <xdr:txBody>
        <a:bodyPr vertOverflow="clip" wrap="square" rtlCol="0" anchor="ctr"/>
        <a:lstStyle/>
        <a:p>
          <a:r>
            <a:rPr lang="en-US" sz="800" i="1">
              <a:latin typeface="Arial" pitchFamily="34" charset="0"/>
              <a:cs typeface="Arial" pitchFamily="34" charset="0"/>
            </a:rPr>
            <a:t>Fields are calculated based on the acreage of your Board.</a:t>
          </a:r>
        </a:p>
      </xdr:txBody>
    </xdr:sp>
    <xdr:clientData/>
  </xdr:twoCellAnchor>
  <xdr:twoCellAnchor>
    <xdr:from>
      <xdr:col>2</xdr:col>
      <xdr:colOff>114300</xdr:colOff>
      <xdr:row>19</xdr:row>
      <xdr:rowOff>19050</xdr:rowOff>
    </xdr:from>
    <xdr:to>
      <xdr:col>2</xdr:col>
      <xdr:colOff>6339840</xdr:colOff>
      <xdr:row>19</xdr:row>
      <xdr:rowOff>348616</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297180" y="2899410"/>
          <a:ext cx="6225540" cy="329566"/>
        </a:xfrm>
        <a:prstGeom prst="rect">
          <a:avLst/>
        </a:prstGeom>
        <a:solidFill>
          <a:sysClr val="window" lastClr="FFFFFF"/>
        </a:solidFill>
        <a:ln w="3175">
          <a:noFill/>
        </a:ln>
      </xdr:spPr>
      <xdr:style>
        <a:lnRef idx="2">
          <a:schemeClr val="dk1"/>
        </a:lnRef>
        <a:fillRef idx="1">
          <a:schemeClr val="lt1"/>
        </a:fillRef>
        <a:effectRef idx="0">
          <a:schemeClr val="dk1"/>
        </a:effectRef>
        <a:fontRef idx="minor">
          <a:schemeClr val="dk1"/>
        </a:fontRef>
      </xdr:style>
      <xdr:txBody>
        <a:bodyPr vertOverflow="clip" wrap="square" rtlCol="0" anchor="ctr"/>
        <a:lstStyle/>
        <a:p>
          <a:r>
            <a:rPr lang="en-US" sz="800" i="1">
              <a:latin typeface="Arial" pitchFamily="34" charset="0"/>
              <a:cs typeface="Arial" pitchFamily="34" charset="0"/>
            </a:rPr>
            <a:t>The average sq ft of the space types available as selected by your Board. Change the description or add spaces as required.</a:t>
          </a:r>
        </a:p>
      </xdr:txBody>
    </xdr:sp>
    <xdr:clientData/>
  </xdr:twoCellAnchor>
  <xdr:twoCellAnchor editAs="oneCell">
    <xdr:from>
      <xdr:col>2</xdr:col>
      <xdr:colOff>1657350</xdr:colOff>
      <xdr:row>43</xdr:row>
      <xdr:rowOff>161925</xdr:rowOff>
    </xdr:from>
    <xdr:to>
      <xdr:col>2</xdr:col>
      <xdr:colOff>2044065</xdr:colOff>
      <xdr:row>46</xdr:row>
      <xdr:rowOff>9525</xdr:rowOff>
    </xdr:to>
    <xdr:pic>
      <xdr:nvPicPr>
        <xdr:cNvPr id="4" name="Picture 3" descr="Brandmark of Limestone District School Board">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8325" y="8810625"/>
          <a:ext cx="386715" cy="419100"/>
        </a:xfrm>
        <a:prstGeom prst="rect">
          <a:avLst/>
        </a:prstGeom>
      </xdr:spPr>
    </xdr:pic>
    <xdr:clientData/>
  </xdr:twoCellAnchor>
  <xdr:twoCellAnchor editAs="oneCell">
    <xdr:from>
      <xdr:col>2</xdr:col>
      <xdr:colOff>2737485</xdr:colOff>
      <xdr:row>47</xdr:row>
      <xdr:rowOff>3810</xdr:rowOff>
    </xdr:from>
    <xdr:to>
      <xdr:col>2</xdr:col>
      <xdr:colOff>3059795</xdr:colOff>
      <xdr:row>49</xdr:row>
      <xdr:rowOff>11430</xdr:rowOff>
    </xdr:to>
    <xdr:pic>
      <xdr:nvPicPr>
        <xdr:cNvPr id="5" name="Picture 4" descr="Brandmark of Algonquin and Lakeshore Catholic District School Board">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18460" y="9414510"/>
          <a:ext cx="322310" cy="388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68580</xdr:colOff>
      <xdr:row>29</xdr:row>
      <xdr:rowOff>0</xdr:rowOff>
    </xdr:from>
    <xdr:to>
      <xdr:col>4</xdr:col>
      <xdr:colOff>445770</xdr:colOff>
      <xdr:row>31</xdr:row>
      <xdr:rowOff>30480</xdr:rowOff>
    </xdr:to>
    <xdr:pic>
      <xdr:nvPicPr>
        <xdr:cNvPr id="4" name="Picture 3" descr="Brandmark of Limestone District School Board">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1180" y="4629150"/>
          <a:ext cx="377190" cy="411480"/>
        </a:xfrm>
        <a:prstGeom prst="rect">
          <a:avLst/>
        </a:prstGeom>
      </xdr:spPr>
    </xdr:pic>
    <xdr:clientData/>
  </xdr:twoCellAnchor>
  <xdr:twoCellAnchor editAs="oneCell">
    <xdr:from>
      <xdr:col>6</xdr:col>
      <xdr:colOff>87630</xdr:colOff>
      <xdr:row>32</xdr:row>
      <xdr:rowOff>11430</xdr:rowOff>
    </xdr:from>
    <xdr:to>
      <xdr:col>6</xdr:col>
      <xdr:colOff>409940</xdr:colOff>
      <xdr:row>34</xdr:row>
      <xdr:rowOff>9525</xdr:rowOff>
    </xdr:to>
    <xdr:pic>
      <xdr:nvPicPr>
        <xdr:cNvPr id="5" name="Picture 4" descr="Brandmark of Algonquin and Lakeshore Catholic District School Board">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9430" y="5212080"/>
          <a:ext cx="322310" cy="3790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89535</xdr:colOff>
      <xdr:row>43</xdr:row>
      <xdr:rowOff>180975</xdr:rowOff>
    </xdr:from>
    <xdr:to>
      <xdr:col>3</xdr:col>
      <xdr:colOff>485775</xdr:colOff>
      <xdr:row>46</xdr:row>
      <xdr:rowOff>20955</xdr:rowOff>
    </xdr:to>
    <xdr:pic>
      <xdr:nvPicPr>
        <xdr:cNvPr id="3" name="Picture 2" descr="Brandmark of Limestone District School Board">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1210" y="8763000"/>
          <a:ext cx="396240" cy="411480"/>
        </a:xfrm>
        <a:prstGeom prst="rect">
          <a:avLst/>
        </a:prstGeom>
      </xdr:spPr>
    </xdr:pic>
    <xdr:clientData/>
  </xdr:twoCellAnchor>
  <xdr:twoCellAnchor editAs="oneCell">
    <xdr:from>
      <xdr:col>4</xdr:col>
      <xdr:colOff>432435</xdr:colOff>
      <xdr:row>46</xdr:row>
      <xdr:rowOff>24765</xdr:rowOff>
    </xdr:from>
    <xdr:to>
      <xdr:col>5</xdr:col>
      <xdr:colOff>145145</xdr:colOff>
      <xdr:row>48</xdr:row>
      <xdr:rowOff>175260</xdr:rowOff>
    </xdr:to>
    <xdr:pic>
      <xdr:nvPicPr>
        <xdr:cNvPr id="4" name="Picture 3" descr="Brandmark of Algonquin and Lakeshore Catholic District School Board">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3710" y="9178290"/>
          <a:ext cx="322310" cy="3886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175260</xdr:colOff>
      <xdr:row>32</xdr:row>
      <xdr:rowOff>152400</xdr:rowOff>
    </xdr:from>
    <xdr:to>
      <xdr:col>4</xdr:col>
      <xdr:colOff>571500</xdr:colOff>
      <xdr:row>35</xdr:row>
      <xdr:rowOff>0</xdr:rowOff>
    </xdr:to>
    <xdr:pic>
      <xdr:nvPicPr>
        <xdr:cNvPr id="2" name="Picture 1" descr="Brandmark of Limestone District School Board">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610" y="5581650"/>
          <a:ext cx="396240" cy="411480"/>
        </a:xfrm>
        <a:prstGeom prst="rect">
          <a:avLst/>
        </a:prstGeom>
      </xdr:spPr>
    </xdr:pic>
    <xdr:clientData/>
  </xdr:twoCellAnchor>
  <xdr:twoCellAnchor editAs="oneCell">
    <xdr:from>
      <xdr:col>6</xdr:col>
      <xdr:colOff>51435</xdr:colOff>
      <xdr:row>36</xdr:row>
      <xdr:rowOff>1905</xdr:rowOff>
    </xdr:from>
    <xdr:to>
      <xdr:col>6</xdr:col>
      <xdr:colOff>373745</xdr:colOff>
      <xdr:row>38</xdr:row>
      <xdr:rowOff>1905</xdr:rowOff>
    </xdr:to>
    <xdr:pic>
      <xdr:nvPicPr>
        <xdr:cNvPr id="3" name="Picture 2" descr="Brandmark of Algonquin and Lakeshore Catholic District School Board">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7985" y="6078855"/>
          <a:ext cx="322310" cy="373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434340</xdr:colOff>
      <xdr:row>47</xdr:row>
      <xdr:rowOff>180975</xdr:rowOff>
    </xdr:from>
    <xdr:to>
      <xdr:col>3</xdr:col>
      <xdr:colOff>830580</xdr:colOff>
      <xdr:row>50</xdr:row>
      <xdr:rowOff>20955</xdr:rowOff>
    </xdr:to>
    <xdr:pic>
      <xdr:nvPicPr>
        <xdr:cNvPr id="2" name="Picture 1" descr="Brandmark of Limestone District School Board">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0240" y="8429625"/>
          <a:ext cx="396240" cy="411480"/>
        </a:xfrm>
        <a:prstGeom prst="rect">
          <a:avLst/>
        </a:prstGeom>
      </xdr:spPr>
    </xdr:pic>
    <xdr:clientData/>
  </xdr:twoCellAnchor>
  <xdr:twoCellAnchor editAs="oneCell">
    <xdr:from>
      <xdr:col>3</xdr:col>
      <xdr:colOff>1367790</xdr:colOff>
      <xdr:row>51</xdr:row>
      <xdr:rowOff>1905</xdr:rowOff>
    </xdr:from>
    <xdr:to>
      <xdr:col>3</xdr:col>
      <xdr:colOff>1690100</xdr:colOff>
      <xdr:row>53</xdr:row>
      <xdr:rowOff>9525</xdr:rowOff>
    </xdr:to>
    <xdr:pic>
      <xdr:nvPicPr>
        <xdr:cNvPr id="3" name="Picture 2" descr="Brandmark of Algonquin and Lakeshore Catholic District School Board">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3690" y="8898255"/>
          <a:ext cx="322310" cy="3886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283845</xdr:colOff>
      <xdr:row>52</xdr:row>
      <xdr:rowOff>152400</xdr:rowOff>
    </xdr:from>
    <xdr:to>
      <xdr:col>4</xdr:col>
      <xdr:colOff>680085</xdr:colOff>
      <xdr:row>55</xdr:row>
      <xdr:rowOff>0</xdr:rowOff>
    </xdr:to>
    <xdr:pic>
      <xdr:nvPicPr>
        <xdr:cNvPr id="2" name="Picture 1" descr="Brandmark of Limestone District School Board">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5970" y="11068050"/>
          <a:ext cx="396240" cy="411480"/>
        </a:xfrm>
        <a:prstGeom prst="rect">
          <a:avLst/>
        </a:prstGeom>
      </xdr:spPr>
    </xdr:pic>
    <xdr:clientData/>
  </xdr:twoCellAnchor>
  <xdr:twoCellAnchor editAs="oneCell">
    <xdr:from>
      <xdr:col>4</xdr:col>
      <xdr:colOff>1236345</xdr:colOff>
      <xdr:row>56</xdr:row>
      <xdr:rowOff>1905</xdr:rowOff>
    </xdr:from>
    <xdr:to>
      <xdr:col>4</xdr:col>
      <xdr:colOff>1558655</xdr:colOff>
      <xdr:row>58</xdr:row>
      <xdr:rowOff>9525</xdr:rowOff>
    </xdr:to>
    <xdr:pic>
      <xdr:nvPicPr>
        <xdr:cNvPr id="3" name="Picture 2" descr="Brandmark of Algonquin and Lakeshore Catholic District School Board">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98470" y="11565255"/>
          <a:ext cx="322310" cy="3886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1562100</xdr:colOff>
      <xdr:row>50</xdr:row>
      <xdr:rowOff>123825</xdr:rowOff>
    </xdr:from>
    <xdr:to>
      <xdr:col>2</xdr:col>
      <xdr:colOff>1958340</xdr:colOff>
      <xdr:row>52</xdr:row>
      <xdr:rowOff>154305</xdr:rowOff>
    </xdr:to>
    <xdr:pic>
      <xdr:nvPicPr>
        <xdr:cNvPr id="2" name="Picture 1" descr="Brandmark of Limestone District School Board">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4975" y="10410825"/>
          <a:ext cx="396240" cy="411480"/>
        </a:xfrm>
        <a:prstGeom prst="rect">
          <a:avLst/>
        </a:prstGeom>
      </xdr:spPr>
    </xdr:pic>
    <xdr:clientData/>
  </xdr:twoCellAnchor>
  <xdr:twoCellAnchor editAs="oneCell">
    <xdr:from>
      <xdr:col>2</xdr:col>
      <xdr:colOff>2676525</xdr:colOff>
      <xdr:row>54</xdr:row>
      <xdr:rowOff>20955</xdr:rowOff>
    </xdr:from>
    <xdr:to>
      <xdr:col>2</xdr:col>
      <xdr:colOff>2998835</xdr:colOff>
      <xdr:row>56</xdr:row>
      <xdr:rowOff>28575</xdr:rowOff>
    </xdr:to>
    <xdr:pic>
      <xdr:nvPicPr>
        <xdr:cNvPr id="3" name="Picture 2" descr="Brandmark of Algonquin and Lakeshore Catholic District School Board">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9400" y="10955655"/>
          <a:ext cx="322310" cy="3886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attbran@alcdsb.on.ca" TargetMode="External"/><Relationship Id="rId1" Type="http://schemas.openxmlformats.org/officeDocument/2006/relationships/hyperlink" Target="mailto:downie@limestone.on.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M60"/>
  <sheetViews>
    <sheetView showGridLines="0" tabSelected="1" workbookViewId="0">
      <selection activeCell="B2" sqref="B2"/>
    </sheetView>
  </sheetViews>
  <sheetFormatPr defaultRowHeight="15" x14ac:dyDescent="0.25"/>
  <cols>
    <col min="1" max="1" width="1.28515625" customWidth="1"/>
    <col min="2" max="2" width="13.5703125" customWidth="1"/>
    <col min="3" max="3" width="9.7109375" customWidth="1"/>
    <col min="4" max="4" width="2.42578125" customWidth="1"/>
    <col min="5" max="5" width="16" bestFit="1" customWidth="1"/>
  </cols>
  <sheetData>
    <row r="1" spans="1:3" ht="14.25" customHeight="1" x14ac:dyDescent="0.25">
      <c r="A1" s="481" t="s">
        <v>245</v>
      </c>
    </row>
    <row r="2" spans="1:3" s="86" customFormat="1" ht="26.25" x14ac:dyDescent="0.25">
      <c r="B2" s="210" t="s">
        <v>35</v>
      </c>
    </row>
    <row r="3" spans="1:3" s="86" customFormat="1" ht="21.6" customHeight="1" x14ac:dyDescent="0.25">
      <c r="B3" s="211" t="s">
        <v>34</v>
      </c>
    </row>
    <row r="6" spans="1:3" x14ac:dyDescent="0.25">
      <c r="C6" s="199" t="s">
        <v>100</v>
      </c>
    </row>
    <row r="7" spans="1:3" x14ac:dyDescent="0.25">
      <c r="C7" s="199" t="s">
        <v>244</v>
      </c>
    </row>
    <row r="8" spans="1:3" x14ac:dyDescent="0.25">
      <c r="C8" s="199" t="s">
        <v>101</v>
      </c>
    </row>
    <row r="9" spans="1:3" x14ac:dyDescent="0.25">
      <c r="C9" s="199" t="s">
        <v>145</v>
      </c>
    </row>
    <row r="10" spans="1:3" x14ac:dyDescent="0.25">
      <c r="C10" s="200" t="s">
        <v>102</v>
      </c>
    </row>
    <row r="11" spans="1:3" x14ac:dyDescent="0.25">
      <c r="C11" s="201"/>
    </row>
    <row r="12" spans="1:3" x14ac:dyDescent="0.25">
      <c r="C12" s="199" t="s">
        <v>103</v>
      </c>
    </row>
    <row r="13" spans="1:3" x14ac:dyDescent="0.25">
      <c r="C13" s="199" t="s">
        <v>88</v>
      </c>
    </row>
    <row r="14" spans="1:3" x14ac:dyDescent="0.25">
      <c r="C14" s="199" t="s">
        <v>87</v>
      </c>
    </row>
    <row r="15" spans="1:3" x14ac:dyDescent="0.25">
      <c r="C15" s="199" t="s">
        <v>104</v>
      </c>
    </row>
    <row r="16" spans="1:3" x14ac:dyDescent="0.25">
      <c r="C16" s="200" t="s">
        <v>105</v>
      </c>
    </row>
    <row r="18" spans="3:5" x14ac:dyDescent="0.25">
      <c r="C18" s="199" t="s">
        <v>106</v>
      </c>
    </row>
    <row r="20" spans="3:5" x14ac:dyDescent="0.25">
      <c r="C20" t="s">
        <v>107</v>
      </c>
      <c r="E20" s="202">
        <v>43152</v>
      </c>
    </row>
    <row r="22" spans="3:5" x14ac:dyDescent="0.25">
      <c r="C22" s="207" t="s">
        <v>131</v>
      </c>
    </row>
    <row r="23" spans="3:5" ht="7.15" customHeight="1" x14ac:dyDescent="0.25"/>
    <row r="24" spans="3:5" x14ac:dyDescent="0.25">
      <c r="C24" s="209" t="s">
        <v>139</v>
      </c>
    </row>
    <row r="25" spans="3:5" x14ac:dyDescent="0.25">
      <c r="C25" s="130" t="s">
        <v>86</v>
      </c>
      <c r="D25" s="206" t="s">
        <v>122</v>
      </c>
    </row>
    <row r="26" spans="3:5" x14ac:dyDescent="0.25">
      <c r="C26" s="130" t="s">
        <v>86</v>
      </c>
      <c r="D26" s="206" t="s">
        <v>123</v>
      </c>
    </row>
    <row r="27" spans="3:5" x14ac:dyDescent="0.25">
      <c r="C27" s="130" t="s">
        <v>86</v>
      </c>
      <c r="D27" s="206" t="s">
        <v>124</v>
      </c>
    </row>
    <row r="28" spans="3:5" x14ac:dyDescent="0.25">
      <c r="C28" s="209" t="s">
        <v>140</v>
      </c>
    </row>
    <row r="29" spans="3:5" x14ac:dyDescent="0.25">
      <c r="C29" s="130" t="s">
        <v>86</v>
      </c>
      <c r="D29" s="206" t="s">
        <v>125</v>
      </c>
    </row>
    <row r="30" spans="3:5" x14ac:dyDescent="0.25">
      <c r="C30" s="130" t="s">
        <v>86</v>
      </c>
      <c r="D30" s="206" t="s">
        <v>126</v>
      </c>
    </row>
    <row r="31" spans="3:5" x14ac:dyDescent="0.25">
      <c r="C31" s="130" t="s">
        <v>86</v>
      </c>
      <c r="D31" s="206" t="s">
        <v>127</v>
      </c>
    </row>
    <row r="32" spans="3:5" x14ac:dyDescent="0.25">
      <c r="C32" s="209" t="s">
        <v>141</v>
      </c>
    </row>
    <row r="33" spans="3:13" x14ac:dyDescent="0.25">
      <c r="C33" s="130" t="s">
        <v>86</v>
      </c>
      <c r="D33" s="206" t="s">
        <v>128</v>
      </c>
    </row>
    <row r="34" spans="3:13" x14ac:dyDescent="0.25">
      <c r="C34" s="130" t="s">
        <v>86</v>
      </c>
      <c r="D34" s="206" t="s">
        <v>129</v>
      </c>
    </row>
    <row r="35" spans="3:13" x14ac:dyDescent="0.25">
      <c r="C35" s="130" t="s">
        <v>86</v>
      </c>
      <c r="D35" s="206" t="s">
        <v>130</v>
      </c>
    </row>
    <row r="36" spans="3:13" x14ac:dyDescent="0.25">
      <c r="C36" s="130"/>
      <c r="D36" s="206"/>
    </row>
    <row r="37" spans="3:13" s="86" customFormat="1" ht="38.450000000000003" customHeight="1" x14ac:dyDescent="0.25">
      <c r="C37" s="483" t="s">
        <v>146</v>
      </c>
      <c r="D37" s="484"/>
      <c r="E37" s="484"/>
      <c r="F37" s="484"/>
      <c r="G37" s="484"/>
      <c r="H37" s="484"/>
      <c r="I37" s="484"/>
      <c r="J37" s="484"/>
      <c r="K37" s="484"/>
      <c r="L37" s="484"/>
      <c r="M37" s="485"/>
    </row>
    <row r="39" spans="3:13" x14ac:dyDescent="0.25">
      <c r="C39" s="208" t="s">
        <v>132</v>
      </c>
    </row>
    <row r="40" spans="3:13" ht="6.6" customHeight="1" x14ac:dyDescent="0.25"/>
    <row r="41" spans="3:13" s="122" customFormat="1" x14ac:dyDescent="0.25">
      <c r="C41" s="130" t="s">
        <v>86</v>
      </c>
      <c r="D41" s="206" t="s">
        <v>133</v>
      </c>
      <c r="E41" s="206"/>
    </row>
    <row r="42" spans="3:13" s="122" customFormat="1" x14ac:dyDescent="0.25">
      <c r="C42" s="130" t="s">
        <v>86</v>
      </c>
      <c r="D42" s="206" t="s">
        <v>134</v>
      </c>
      <c r="E42" s="206"/>
    </row>
    <row r="43" spans="3:13" s="122" customFormat="1" x14ac:dyDescent="0.25">
      <c r="C43" s="130" t="s">
        <v>86</v>
      </c>
      <c r="D43" s="206" t="s">
        <v>135</v>
      </c>
      <c r="E43" s="206"/>
    </row>
    <row r="44" spans="3:13" s="122" customFormat="1" x14ac:dyDescent="0.25">
      <c r="C44" s="130" t="s">
        <v>86</v>
      </c>
      <c r="D44" s="206" t="s">
        <v>136</v>
      </c>
      <c r="E44" s="206"/>
    </row>
    <row r="45" spans="3:13" s="122" customFormat="1" x14ac:dyDescent="0.25">
      <c r="C45" s="130" t="s">
        <v>86</v>
      </c>
      <c r="D45" s="206" t="s">
        <v>137</v>
      </c>
      <c r="E45" s="206"/>
    </row>
    <row r="47" spans="3:13" x14ac:dyDescent="0.25">
      <c r="C47" s="208" t="s">
        <v>138</v>
      </c>
    </row>
    <row r="48" spans="3:13" ht="6" customHeight="1" x14ac:dyDescent="0.25"/>
    <row r="49" spans="3:5" s="122" customFormat="1" x14ac:dyDescent="0.25">
      <c r="C49" s="130" t="s">
        <v>86</v>
      </c>
      <c r="D49" s="206" t="s">
        <v>142</v>
      </c>
    </row>
    <row r="50" spans="3:5" s="122" customFormat="1" x14ac:dyDescent="0.25">
      <c r="C50" s="130" t="s">
        <v>86</v>
      </c>
      <c r="D50" s="206" t="s">
        <v>143</v>
      </c>
    </row>
    <row r="51" spans="3:5" s="122" customFormat="1" x14ac:dyDescent="0.25">
      <c r="C51" s="130" t="s">
        <v>86</v>
      </c>
      <c r="D51" s="206" t="s">
        <v>144</v>
      </c>
    </row>
    <row r="52" spans="3:5" ht="15.75" thickBot="1" x14ac:dyDescent="0.3"/>
    <row r="53" spans="3:5" ht="15.75" thickBot="1" x14ac:dyDescent="0.3">
      <c r="C53" s="101">
        <v>123</v>
      </c>
      <c r="E53" t="s">
        <v>218</v>
      </c>
    </row>
    <row r="54" spans="3:5" ht="15.75" thickBot="1" x14ac:dyDescent="0.3"/>
    <row r="55" spans="3:5" ht="15.75" thickBot="1" x14ac:dyDescent="0.3">
      <c r="C55" s="66">
        <v>123</v>
      </c>
      <c r="E55" t="s">
        <v>162</v>
      </c>
    </row>
    <row r="56" spans="3:5" ht="15.75" thickBot="1" x14ac:dyDescent="0.3">
      <c r="C56" s="218">
        <v>123</v>
      </c>
      <c r="E56" s="408" t="s">
        <v>219</v>
      </c>
    </row>
    <row r="57" spans="3:5" ht="15.75" thickBot="1" x14ac:dyDescent="0.3">
      <c r="C57" s="219">
        <v>123</v>
      </c>
    </row>
    <row r="58" spans="3:5" ht="15.75" thickBot="1" x14ac:dyDescent="0.3">
      <c r="C58" s="220">
        <v>123</v>
      </c>
    </row>
    <row r="59" spans="3:5" ht="15.75" thickBot="1" x14ac:dyDescent="0.3">
      <c r="C59" s="230">
        <v>123</v>
      </c>
    </row>
    <row r="60" spans="3:5" ht="15.75" thickBot="1" x14ac:dyDescent="0.3">
      <c r="C60" s="231">
        <v>123</v>
      </c>
    </row>
  </sheetData>
  <mergeCells count="1">
    <mergeCell ref="C37:M37"/>
  </mergeCells>
  <hyperlinks>
    <hyperlink ref="C10" r:id="rId1"/>
    <hyperlink ref="C16" r:id="rId2"/>
  </hyperlinks>
  <pageMargins left="0.7" right="0.7" top="0.75" bottom="0.75" header="0.3" footer="0.3"/>
  <pageSetup orientation="portrait"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1"/>
  <sheetViews>
    <sheetView topLeftCell="A20" workbookViewId="0"/>
  </sheetViews>
  <sheetFormatPr defaultRowHeight="15" x14ac:dyDescent="0.25"/>
  <cols>
    <col min="1" max="1" width="1.28515625" customWidth="1"/>
    <col min="2" max="2" width="1.140625" customWidth="1"/>
    <col min="3" max="3" width="34.28515625" customWidth="1"/>
    <col min="4" max="4" width="13.5703125" customWidth="1"/>
    <col min="5" max="5" width="13.7109375" customWidth="1"/>
    <col min="6" max="6" width="0.85546875" customWidth="1"/>
    <col min="7" max="7" width="55.42578125" customWidth="1"/>
    <col min="8" max="8" width="1.140625" customWidth="1"/>
  </cols>
  <sheetData>
    <row r="1" spans="1:18" x14ac:dyDescent="0.25">
      <c r="A1" s="482" t="s">
        <v>254</v>
      </c>
    </row>
    <row r="2" spans="1:18" ht="18" x14ac:dyDescent="0.25">
      <c r="C2" s="183" t="s">
        <v>35</v>
      </c>
    </row>
    <row r="3" spans="1:18" x14ac:dyDescent="0.25">
      <c r="C3" s="184" t="s">
        <v>34</v>
      </c>
    </row>
    <row r="4" spans="1:18" ht="6" customHeight="1" x14ac:dyDescent="0.25">
      <c r="C4" s="184"/>
    </row>
    <row r="5" spans="1:18" ht="15.75" x14ac:dyDescent="0.25">
      <c r="B5" s="232"/>
      <c r="C5" s="238" t="str">
        <f>'Session Information'!C13:D13</f>
        <v>Name of Project</v>
      </c>
      <c r="D5" s="234"/>
      <c r="E5" s="234"/>
      <c r="F5" s="234"/>
      <c r="G5" s="240">
        <f ca="1">TODAY()</f>
        <v>43221</v>
      </c>
      <c r="H5" s="236"/>
    </row>
    <row r="6" spans="1:18" ht="6" customHeight="1" x14ac:dyDescent="0.25"/>
    <row r="7" spans="1:18" ht="63" customHeight="1" x14ac:dyDescent="0.25">
      <c r="C7" s="494" t="s">
        <v>197</v>
      </c>
      <c r="D7" s="494"/>
      <c r="E7" s="494"/>
      <c r="F7" s="494"/>
      <c r="G7" s="494"/>
    </row>
    <row r="8" spans="1:18" ht="6.75" customHeight="1" x14ac:dyDescent="0.25">
      <c r="C8" s="292"/>
      <c r="D8" s="292"/>
      <c r="E8" s="292"/>
      <c r="F8" s="292"/>
      <c r="G8" s="292"/>
    </row>
    <row r="9" spans="1:18" s="384" customFormat="1" ht="44.25" customHeight="1" x14ac:dyDescent="0.25">
      <c r="C9" s="499" t="s">
        <v>211</v>
      </c>
      <c r="D9" s="499"/>
      <c r="E9" s="499"/>
      <c r="F9" s="499"/>
      <c r="G9" s="499"/>
      <c r="N9" s="499"/>
      <c r="O9" s="499"/>
      <c r="P9" s="499"/>
      <c r="Q9" s="499"/>
      <c r="R9" s="499"/>
    </row>
    <row r="10" spans="1:18" ht="5.45" customHeight="1" x14ac:dyDescent="0.25"/>
    <row r="11" spans="1:18" ht="5.45" customHeight="1" x14ac:dyDescent="0.25">
      <c r="B11" s="43"/>
      <c r="C11" s="31"/>
      <c r="D11" s="31"/>
      <c r="E11" s="31"/>
      <c r="F11" s="31"/>
      <c r="G11" s="31"/>
      <c r="H11" s="45"/>
    </row>
    <row r="12" spans="1:18" ht="15.75" x14ac:dyDescent="0.25">
      <c r="B12" s="47"/>
      <c r="C12" s="182" t="s">
        <v>196</v>
      </c>
      <c r="H12" s="49"/>
    </row>
    <row r="13" spans="1:18" ht="7.15" customHeight="1" x14ac:dyDescent="0.25">
      <c r="B13" s="47"/>
      <c r="C13" s="182"/>
      <c r="H13" s="49"/>
    </row>
    <row r="14" spans="1:18" ht="21.75" customHeight="1" x14ac:dyDescent="0.25">
      <c r="B14" s="47"/>
      <c r="C14" s="182"/>
      <c r="D14" s="309" t="s">
        <v>186</v>
      </c>
      <c r="E14" s="309" t="s">
        <v>187</v>
      </c>
      <c r="H14" s="49"/>
    </row>
    <row r="15" spans="1:18" ht="18.75" customHeight="1" x14ac:dyDescent="0.25">
      <c r="B15" s="47"/>
      <c r="C15" s="88"/>
      <c r="D15" s="304" t="str">
        <f>'Step 1 Facilities'!E11</f>
        <v>ELEMENTARY</v>
      </c>
      <c r="E15" s="304" t="str">
        <f>'Step 1 Facilities'!F11</f>
        <v>SECONDARY</v>
      </c>
      <c r="F15" s="76"/>
      <c r="G15" s="76"/>
      <c r="H15" s="49"/>
    </row>
    <row r="16" spans="1:18" ht="18.75" customHeight="1" x14ac:dyDescent="0.25">
      <c r="B16" s="47"/>
      <c r="C16" s="27"/>
      <c r="D16" s="305" t="s">
        <v>58</v>
      </c>
      <c r="E16" s="305" t="s">
        <v>58</v>
      </c>
      <c r="F16" s="76"/>
      <c r="G16" s="76"/>
      <c r="H16" s="49"/>
    </row>
    <row r="17" spans="2:17" ht="4.9000000000000004" customHeight="1" thickBot="1" x14ac:dyDescent="0.3">
      <c r="B17" s="47"/>
      <c r="C17" s="32"/>
      <c r="D17" s="32"/>
      <c r="E17" s="32"/>
      <c r="F17" s="32"/>
      <c r="G17" s="32"/>
      <c r="H17" s="49"/>
    </row>
    <row r="18" spans="2:17" ht="27.6" customHeight="1" thickBot="1" x14ac:dyDescent="0.3">
      <c r="B18" s="47"/>
      <c r="C18" s="355" t="s">
        <v>23</v>
      </c>
      <c r="D18" s="503" t="s">
        <v>26</v>
      </c>
      <c r="E18" s="504"/>
      <c r="F18" s="353"/>
      <c r="G18" s="354" t="s">
        <v>167</v>
      </c>
      <c r="H18" s="49"/>
      <c r="O18" s="494"/>
      <c r="P18" s="494"/>
      <c r="Q18" s="494"/>
    </row>
    <row r="19" spans="2:17" ht="45" x14ac:dyDescent="0.25">
      <c r="B19" s="47"/>
      <c r="C19" s="114" t="s">
        <v>11</v>
      </c>
      <c r="D19" s="116">
        <v>1</v>
      </c>
      <c r="E19" s="347">
        <v>1</v>
      </c>
      <c r="F19" s="197"/>
      <c r="G19" s="350" t="s">
        <v>171</v>
      </c>
      <c r="H19" s="49"/>
    </row>
    <row r="20" spans="2:17" ht="75" x14ac:dyDescent="0.25">
      <c r="B20" s="47"/>
      <c r="C20" s="117" t="s">
        <v>12</v>
      </c>
      <c r="D20" s="113">
        <v>1</v>
      </c>
      <c r="E20" s="348">
        <v>1</v>
      </c>
      <c r="F20" s="197"/>
      <c r="G20" s="351" t="s">
        <v>94</v>
      </c>
      <c r="H20" s="49"/>
    </row>
    <row r="21" spans="2:17" ht="60" x14ac:dyDescent="0.25">
      <c r="B21" s="47"/>
      <c r="C21" s="117" t="s">
        <v>99</v>
      </c>
      <c r="D21" s="113">
        <v>0.75</v>
      </c>
      <c r="E21" s="348">
        <v>0.75</v>
      </c>
      <c r="F21" s="197"/>
      <c r="G21" s="351" t="s">
        <v>98</v>
      </c>
      <c r="H21" s="49"/>
    </row>
    <row r="22" spans="2:17" ht="105" x14ac:dyDescent="0.25">
      <c r="B22" s="47"/>
      <c r="C22" s="117" t="s">
        <v>13</v>
      </c>
      <c r="D22" s="113">
        <v>0.5</v>
      </c>
      <c r="E22" s="348">
        <v>0.5</v>
      </c>
      <c r="F22" s="197"/>
      <c r="G22" s="351" t="s">
        <v>95</v>
      </c>
      <c r="H22" s="49"/>
    </row>
    <row r="23" spans="2:17" ht="60" x14ac:dyDescent="0.25">
      <c r="B23" s="47"/>
      <c r="C23" s="117" t="s">
        <v>15</v>
      </c>
      <c r="D23" s="113">
        <v>0</v>
      </c>
      <c r="E23" s="348">
        <v>0</v>
      </c>
      <c r="F23" s="197"/>
      <c r="G23" s="351" t="s">
        <v>96</v>
      </c>
      <c r="H23" s="49"/>
    </row>
    <row r="24" spans="2:17" ht="30" x14ac:dyDescent="0.25">
      <c r="B24" s="47"/>
      <c r="C24" s="117" t="s">
        <v>14</v>
      </c>
      <c r="D24" s="113">
        <v>-1</v>
      </c>
      <c r="E24" s="348">
        <v>-1</v>
      </c>
      <c r="F24" s="197"/>
      <c r="G24" s="351" t="s">
        <v>97</v>
      </c>
      <c r="H24" s="49"/>
    </row>
    <row r="25" spans="2:17" ht="41.45" customHeight="1" x14ac:dyDescent="0.25">
      <c r="B25" s="47"/>
      <c r="C25" s="117"/>
      <c r="D25" s="113">
        <v>1</v>
      </c>
      <c r="E25" s="348">
        <v>1</v>
      </c>
      <c r="F25" s="197"/>
      <c r="G25" s="351"/>
      <c r="H25" s="49"/>
    </row>
    <row r="26" spans="2:17" ht="41.45" customHeight="1" thickBot="1" x14ac:dyDescent="0.3">
      <c r="B26" s="47"/>
      <c r="C26" s="118"/>
      <c r="D26" s="120">
        <v>1</v>
      </c>
      <c r="E26" s="349">
        <v>1</v>
      </c>
      <c r="F26" s="197"/>
      <c r="G26" s="352"/>
      <c r="H26" s="49"/>
    </row>
    <row r="27" spans="2:17" ht="4.9000000000000004" customHeight="1" x14ac:dyDescent="0.25">
      <c r="B27" s="50"/>
      <c r="C27" s="33"/>
      <c r="D27" s="33"/>
      <c r="E27" s="33"/>
      <c r="F27" s="33"/>
      <c r="G27" s="33"/>
      <c r="H27" s="54"/>
    </row>
    <row r="28" spans="2:17" ht="6" customHeight="1" x14ac:dyDescent="0.25"/>
    <row r="29" spans="2:17" s="269" customFormat="1" ht="15" customHeight="1" x14ac:dyDescent="0.2">
      <c r="B29" s="267"/>
      <c r="C29" s="221" t="str">
        <f>'Session Information'!$C$16</f>
        <v>Name</v>
      </c>
      <c r="D29" s="267"/>
      <c r="E29" s="267"/>
      <c r="F29" s="267"/>
      <c r="G29" s="267"/>
      <c r="H29" s="267"/>
    </row>
    <row r="30" spans="2:17" s="269" customFormat="1" ht="15" customHeight="1" x14ac:dyDescent="0.2">
      <c r="B30" s="267"/>
      <c r="C30" s="221" t="str">
        <f>'Session Information'!$C$19</f>
        <v>Department</v>
      </c>
      <c r="D30" s="267"/>
      <c r="E30" s="267"/>
      <c r="F30" s="267"/>
      <c r="G30" s="267"/>
      <c r="H30" s="267"/>
    </row>
    <row r="31" spans="2:17" s="269" customFormat="1" ht="15" customHeight="1" x14ac:dyDescent="0.2">
      <c r="B31" s="267"/>
      <c r="C31" s="221" t="str">
        <f>'Session Information'!$C$7</f>
        <v>Distict School Board Name</v>
      </c>
      <c r="D31" s="267"/>
      <c r="E31" s="267"/>
      <c r="F31" s="267"/>
      <c r="G31" s="267"/>
      <c r="H31" s="267"/>
    </row>
    <row r="32" spans="2:17" s="269" customFormat="1" ht="15" customHeight="1" x14ac:dyDescent="0.2">
      <c r="B32" s="267"/>
      <c r="C32" s="221" t="s">
        <v>93</v>
      </c>
      <c r="D32" s="267"/>
      <c r="E32" s="267"/>
      <c r="F32" s="267"/>
      <c r="G32" s="267"/>
      <c r="H32" s="267"/>
    </row>
    <row r="33" spans="2:8" s="269" customFormat="1" ht="15" customHeight="1" x14ac:dyDescent="0.2">
      <c r="B33" s="267"/>
      <c r="C33" s="223">
        <f>'Session Information'!$C$10</f>
        <v>42613</v>
      </c>
      <c r="D33" s="267"/>
      <c r="E33" s="267"/>
      <c r="F33" s="267"/>
      <c r="G33" s="267"/>
      <c r="H33" s="267"/>
    </row>
    <row r="35" spans="2:8" x14ac:dyDescent="0.25">
      <c r="C35" s="212" t="s">
        <v>100</v>
      </c>
    </row>
    <row r="36" spans="2:8" x14ac:dyDescent="0.25">
      <c r="C36" s="212" t="s">
        <v>101</v>
      </c>
    </row>
    <row r="37" spans="2:8" ht="4.1500000000000004" customHeight="1" x14ac:dyDescent="0.25"/>
    <row r="38" spans="2:8" x14ac:dyDescent="0.25">
      <c r="C38" s="212" t="s">
        <v>103</v>
      </c>
    </row>
    <row r="39" spans="2:8" x14ac:dyDescent="0.25">
      <c r="C39" s="212" t="s">
        <v>87</v>
      </c>
    </row>
    <row r="40" spans="2:8" ht="6" customHeight="1" x14ac:dyDescent="0.25"/>
    <row r="41" spans="2:8" ht="28.15" customHeight="1" x14ac:dyDescent="0.25">
      <c r="C41" s="490" t="s">
        <v>106</v>
      </c>
      <c r="D41" s="490"/>
      <c r="E41" s="490"/>
      <c r="F41" s="490"/>
      <c r="G41" s="490"/>
    </row>
  </sheetData>
  <mergeCells count="6">
    <mergeCell ref="C41:G41"/>
    <mergeCell ref="D18:E18"/>
    <mergeCell ref="C7:G7"/>
    <mergeCell ref="O18:Q18"/>
    <mergeCell ref="C9:G9"/>
    <mergeCell ref="N9:R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0"/>
  <sheetViews>
    <sheetView showGridLines="0" topLeftCell="A8" workbookViewId="0"/>
  </sheetViews>
  <sheetFormatPr defaultRowHeight="15" x14ac:dyDescent="0.25"/>
  <cols>
    <col min="1" max="1" width="2" customWidth="1"/>
    <col min="2" max="2" width="1.28515625" customWidth="1"/>
    <col min="3" max="3" width="20.5703125" customWidth="1"/>
    <col min="4" max="4" width="51.5703125" customWidth="1"/>
    <col min="5" max="5" width="15.85546875" customWidth="1"/>
    <col min="6" max="6" width="16.140625" bestFit="1" customWidth="1"/>
    <col min="7" max="7" width="1.28515625" customWidth="1"/>
  </cols>
  <sheetData>
    <row r="1" spans="1:7" x14ac:dyDescent="0.25">
      <c r="A1" s="481" t="s">
        <v>255</v>
      </c>
    </row>
    <row r="2" spans="1:7" ht="18" x14ac:dyDescent="0.25">
      <c r="C2" s="183" t="s">
        <v>35</v>
      </c>
      <c r="D2" s="183"/>
    </row>
    <row r="3" spans="1:7" x14ac:dyDescent="0.25">
      <c r="C3" s="184" t="s">
        <v>34</v>
      </c>
      <c r="D3" s="184"/>
    </row>
    <row r="4" spans="1:7" ht="6" customHeight="1" x14ac:dyDescent="0.25">
      <c r="C4" s="184"/>
      <c r="D4" s="184"/>
    </row>
    <row r="5" spans="1:7" ht="15.75" x14ac:dyDescent="0.25">
      <c r="B5" s="232"/>
      <c r="C5" s="238" t="str">
        <f>'Session Information'!C13:D13</f>
        <v>Name of Project</v>
      </c>
      <c r="D5" s="245"/>
      <c r="E5" s="234"/>
      <c r="F5" s="240">
        <f ca="1">TODAY()</f>
        <v>43221</v>
      </c>
      <c r="G5" s="236"/>
    </row>
    <row r="6" spans="1:7" ht="3.75" customHeight="1" x14ac:dyDescent="0.25"/>
    <row r="7" spans="1:7" ht="60.75" customHeight="1" x14ac:dyDescent="0.25">
      <c r="C7" s="494" t="s">
        <v>195</v>
      </c>
      <c r="D7" s="494"/>
      <c r="E7" s="494"/>
      <c r="F7" s="494"/>
    </row>
    <row r="8" spans="1:7" ht="6" customHeight="1" x14ac:dyDescent="0.25"/>
    <row r="9" spans="1:7" ht="5.45" customHeight="1" x14ac:dyDescent="0.25">
      <c r="A9" s="90"/>
      <c r="B9" s="90"/>
      <c r="C9" s="91"/>
      <c r="D9" s="91"/>
      <c r="E9" s="91"/>
      <c r="F9" s="91"/>
      <c r="G9" s="92"/>
    </row>
    <row r="10" spans="1:7" ht="15.75" x14ac:dyDescent="0.25">
      <c r="A10" s="93"/>
      <c r="B10" s="93"/>
      <c r="C10" s="182" t="s">
        <v>81</v>
      </c>
      <c r="D10" s="182"/>
      <c r="E10" s="309" t="s">
        <v>186</v>
      </c>
      <c r="F10" s="309" t="s">
        <v>187</v>
      </c>
      <c r="G10" s="95"/>
    </row>
    <row r="11" spans="1:7" ht="5.45" customHeight="1" x14ac:dyDescent="0.25">
      <c r="A11" s="93"/>
      <c r="B11" s="93"/>
      <c r="C11" s="94"/>
      <c r="D11" s="94"/>
      <c r="E11" s="94"/>
      <c r="F11" s="94"/>
      <c r="G11" s="95"/>
    </row>
    <row r="12" spans="1:7" ht="34.15" customHeight="1" x14ac:dyDescent="0.25">
      <c r="A12" s="93"/>
      <c r="B12" s="93"/>
      <c r="C12" s="299" t="s">
        <v>85</v>
      </c>
      <c r="D12" s="310"/>
      <c r="E12" s="312" t="str">
        <f>'Step 1 Facilities'!E11</f>
        <v>ELEMENTARY</v>
      </c>
      <c r="F12" s="312" t="str">
        <f>'Step 1 Facilities'!F11</f>
        <v>SECONDARY</v>
      </c>
      <c r="G12" s="95"/>
    </row>
    <row r="13" spans="1:7" s="86" customFormat="1" ht="34.15" customHeight="1" x14ac:dyDescent="0.25">
      <c r="A13" s="159"/>
      <c r="B13" s="159"/>
      <c r="C13" s="24" t="s">
        <v>82</v>
      </c>
      <c r="D13" s="217"/>
      <c r="E13" s="216">
        <f>'Step 5 Summary of Costs'!G18</f>
        <v>13.163180827886713</v>
      </c>
      <c r="F13" s="139">
        <f>'Step 5 Summary of Costs'!G28</f>
        <v>12.582592592592592</v>
      </c>
      <c r="G13" s="161"/>
    </row>
    <row r="14" spans="1:7" s="86" customFormat="1" ht="34.15" customHeight="1" x14ac:dyDescent="0.25">
      <c r="A14" s="159"/>
      <c r="B14" s="159"/>
      <c r="C14" s="24" t="s">
        <v>83</v>
      </c>
      <c r="D14" s="217"/>
      <c r="E14" s="139">
        <f>'Step 5 Summary of Costs'!G20</f>
        <v>2.7037609839311068</v>
      </c>
      <c r="F14" s="139">
        <f>'Step 5 Summary of Costs'!G30</f>
        <v>2.4071381605051636</v>
      </c>
      <c r="G14" s="161"/>
    </row>
    <row r="15" spans="1:7" s="86" customFormat="1" ht="10.15" customHeight="1" x14ac:dyDescent="0.25">
      <c r="A15" s="159"/>
      <c r="B15" s="159"/>
      <c r="C15" s="180"/>
      <c r="D15" s="180"/>
      <c r="E15" s="180"/>
      <c r="F15" s="180"/>
      <c r="G15" s="161"/>
    </row>
    <row r="16" spans="1:7" s="86" customFormat="1" ht="34.15" customHeight="1" x14ac:dyDescent="0.25">
      <c r="A16" s="159"/>
      <c r="B16" s="159"/>
      <c r="C16" s="24" t="s">
        <v>84</v>
      </c>
      <c r="D16" s="217"/>
      <c r="E16" s="181">
        <f>'Step 4 Assumptions'!K25</f>
        <v>2264</v>
      </c>
      <c r="F16" s="181">
        <f>'Step 4 Assumptions'!L25</f>
        <v>2264</v>
      </c>
      <c r="G16" s="161"/>
    </row>
    <row r="17" spans="1:7" s="86" customFormat="1" ht="7.5" customHeight="1" x14ac:dyDescent="0.25">
      <c r="A17" s="159"/>
      <c r="B17" s="159"/>
      <c r="C17" s="160"/>
      <c r="D17" s="160"/>
      <c r="E17" s="160"/>
      <c r="F17" s="160"/>
      <c r="G17" s="161"/>
    </row>
    <row r="18" spans="1:7" s="86" customFormat="1" ht="34.15" customHeight="1" x14ac:dyDescent="0.25">
      <c r="A18" s="159"/>
      <c r="B18" s="159"/>
      <c r="C18" s="24" t="s">
        <v>215</v>
      </c>
      <c r="D18" s="217"/>
      <c r="E18" s="367">
        <f>SUM(E13/E16)</f>
        <v>5.8141258073704559E-3</v>
      </c>
      <c r="F18" s="367">
        <f>SUM(F13/F16)</f>
        <v>5.5576822405444311E-3</v>
      </c>
      <c r="G18" s="161"/>
    </row>
    <row r="19" spans="1:7" s="86" customFormat="1" ht="34.15" customHeight="1" x14ac:dyDescent="0.25">
      <c r="A19" s="159"/>
      <c r="B19" s="159"/>
      <c r="C19" s="24" t="s">
        <v>216</v>
      </c>
      <c r="D19" s="217"/>
      <c r="E19" s="367">
        <f>SUM(E14/E16)</f>
        <v>1.1942407172840577E-3</v>
      </c>
      <c r="F19" s="367">
        <f>SUM(F14/F16)</f>
        <v>1.0632235691277225E-3</v>
      </c>
      <c r="G19" s="161"/>
    </row>
    <row r="20" spans="1:7" s="86" customFormat="1" ht="8.25" customHeight="1" x14ac:dyDescent="0.25">
      <c r="A20" s="159"/>
      <c r="B20" s="159"/>
      <c r="C20" s="160"/>
      <c r="D20" s="160"/>
      <c r="E20" s="160"/>
      <c r="F20" s="160"/>
      <c r="G20" s="161"/>
    </row>
    <row r="21" spans="1:7" s="86" customFormat="1" ht="34.15" customHeight="1" x14ac:dyDescent="0.25">
      <c r="A21" s="159"/>
      <c r="B21" s="159"/>
      <c r="C21" s="311" t="s">
        <v>212</v>
      </c>
      <c r="D21" s="370"/>
      <c r="E21" s="256" t="s">
        <v>200</v>
      </c>
      <c r="F21" s="256" t="s">
        <v>208</v>
      </c>
      <c r="G21" s="161"/>
    </row>
    <row r="22" spans="1:7" s="86" customFormat="1" ht="34.15" customHeight="1" x14ac:dyDescent="0.25">
      <c r="A22" s="159"/>
      <c r="B22" s="159"/>
      <c r="C22" s="505" t="str">
        <f>'Step 6 Rate for Dedicated Spc'!F45</f>
        <v>2017 December Yearly Rate</v>
      </c>
      <c r="D22" s="506"/>
      <c r="E22" s="371">
        <f>'Step 6 Rate for Dedicated Spc'!H45</f>
        <v>1.9E-2</v>
      </c>
      <c r="F22" s="464">
        <v>1</v>
      </c>
      <c r="G22" s="161"/>
    </row>
    <row r="23" spans="1:7" s="86" customFormat="1" ht="9.6" customHeight="1" thickBot="1" x14ac:dyDescent="0.3">
      <c r="A23" s="159"/>
      <c r="B23" s="159"/>
      <c r="C23" s="180"/>
      <c r="D23" s="180"/>
      <c r="E23" s="180"/>
      <c r="F23" s="180"/>
      <c r="G23" s="161"/>
    </row>
    <row r="24" spans="1:7" s="86" customFormat="1" ht="34.15" customHeight="1" thickBot="1" x14ac:dyDescent="0.3">
      <c r="A24" s="159"/>
      <c r="B24" s="159"/>
      <c r="C24" s="313" t="s">
        <v>213</v>
      </c>
      <c r="D24" s="314"/>
      <c r="E24" s="372">
        <f>FV(E22/12,F22*12,0,-E18)</f>
        <v>5.925561288608619E-3</v>
      </c>
      <c r="F24" s="373">
        <f>FV(E22/12,F22*12,0,-F18)</f>
        <v>5.6642026385479889E-3</v>
      </c>
      <c r="G24" s="161"/>
    </row>
    <row r="25" spans="1:7" s="86" customFormat="1" ht="34.15" customHeight="1" thickBot="1" x14ac:dyDescent="0.3">
      <c r="A25" s="159"/>
      <c r="B25" s="159"/>
      <c r="C25" s="313" t="s">
        <v>214</v>
      </c>
      <c r="D25" s="314"/>
      <c r="E25" s="372">
        <f>FV(E22/12,F22*12,0,-E19)</f>
        <v>1.217129934589272E-3</v>
      </c>
      <c r="F25" s="373">
        <f>FV(E22/12,F22*12,0,-F19)</f>
        <v>1.0836016679193429E-3</v>
      </c>
      <c r="G25" s="161"/>
    </row>
    <row r="26" spans="1:7" ht="6.6" customHeight="1" x14ac:dyDescent="0.25">
      <c r="A26" s="96"/>
      <c r="B26" s="96"/>
      <c r="C26" s="97"/>
      <c r="D26" s="97"/>
      <c r="E26" s="97"/>
      <c r="F26" s="97"/>
      <c r="G26" s="98"/>
    </row>
    <row r="27" spans="1:7" ht="4.9000000000000004" customHeight="1" x14ac:dyDescent="0.25"/>
    <row r="28" spans="1:7" s="269" customFormat="1" ht="17.25" customHeight="1" x14ac:dyDescent="0.2">
      <c r="B28" s="267"/>
      <c r="C28" s="221" t="str">
        <f>'Session Information'!$C$16</f>
        <v>Name</v>
      </c>
      <c r="D28" s="221"/>
      <c r="E28" s="267"/>
      <c r="F28" s="267"/>
      <c r="G28" s="267"/>
    </row>
    <row r="29" spans="1:7" s="269" customFormat="1" ht="17.25" customHeight="1" x14ac:dyDescent="0.2">
      <c r="B29" s="267"/>
      <c r="C29" s="221" t="str">
        <f>'Session Information'!$C$19</f>
        <v>Department</v>
      </c>
      <c r="D29" s="221"/>
      <c r="E29" s="267"/>
      <c r="F29" s="267"/>
      <c r="G29" s="267"/>
    </row>
    <row r="30" spans="1:7" s="269" customFormat="1" ht="17.25" customHeight="1" x14ac:dyDescent="0.2">
      <c r="B30" s="267"/>
      <c r="C30" s="221" t="str">
        <f>'Session Information'!$C$7</f>
        <v>Distict School Board Name</v>
      </c>
      <c r="D30" s="221"/>
      <c r="E30" s="267"/>
      <c r="F30" s="267"/>
      <c r="G30" s="267"/>
    </row>
    <row r="31" spans="1:7" s="269" customFormat="1" ht="17.25" customHeight="1" x14ac:dyDescent="0.2">
      <c r="B31" s="267"/>
      <c r="C31" s="222" t="s">
        <v>93</v>
      </c>
      <c r="D31" s="222"/>
      <c r="E31" s="267"/>
      <c r="F31" s="267"/>
      <c r="G31" s="267"/>
    </row>
    <row r="32" spans="1:7" s="269" customFormat="1" ht="17.25" customHeight="1" x14ac:dyDescent="0.2">
      <c r="B32" s="267"/>
      <c r="C32" s="223">
        <f>'Session Information'!$C$10</f>
        <v>42613</v>
      </c>
      <c r="D32" s="223"/>
      <c r="E32" s="267"/>
      <c r="F32" s="267"/>
      <c r="G32" s="267"/>
    </row>
    <row r="34" spans="3:6" x14ac:dyDescent="0.25">
      <c r="C34" s="212" t="s">
        <v>100</v>
      </c>
    </row>
    <row r="35" spans="3:6" x14ac:dyDescent="0.25">
      <c r="C35" s="212" t="s">
        <v>101</v>
      </c>
    </row>
    <row r="36" spans="3:6" ht="5.45" customHeight="1" x14ac:dyDescent="0.25"/>
    <row r="37" spans="3:6" x14ac:dyDescent="0.25">
      <c r="C37" s="212" t="s">
        <v>103</v>
      </c>
    </row>
    <row r="38" spans="3:6" x14ac:dyDescent="0.25">
      <c r="C38" s="212" t="s">
        <v>87</v>
      </c>
    </row>
    <row r="39" spans="3:6" ht="6.6" customHeight="1" x14ac:dyDescent="0.25"/>
    <row r="40" spans="3:6" ht="37.15" customHeight="1" x14ac:dyDescent="0.25">
      <c r="C40" s="490" t="s">
        <v>106</v>
      </c>
      <c r="D40" s="490"/>
      <c r="E40" s="490"/>
      <c r="F40" s="490"/>
    </row>
  </sheetData>
  <mergeCells count="3">
    <mergeCell ref="C7:F7"/>
    <mergeCell ref="C22:D22"/>
    <mergeCell ref="C40:F4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showGridLines="0" topLeftCell="A6" workbookViewId="0"/>
  </sheetViews>
  <sheetFormatPr defaultRowHeight="15" x14ac:dyDescent="0.25"/>
  <cols>
    <col min="1" max="1" width="1.5703125" customWidth="1"/>
    <col min="2" max="2" width="2" customWidth="1"/>
    <col min="3" max="3" width="28.28515625" customWidth="1"/>
    <col min="4" max="4" width="11.140625" customWidth="1"/>
    <col min="5" max="5" width="16.140625" customWidth="1"/>
    <col min="6" max="6" width="12" customWidth="1"/>
    <col min="7" max="7" width="16.5703125" style="16" customWidth="1"/>
    <col min="8" max="8" width="12.5703125" customWidth="1"/>
    <col min="9" max="9" width="13.7109375" customWidth="1"/>
    <col min="10" max="10" width="13.7109375" bestFit="1" customWidth="1"/>
    <col min="11" max="11" width="11.140625" customWidth="1"/>
    <col min="12" max="15" width="13.85546875" customWidth="1"/>
    <col min="16" max="17" width="12.140625" customWidth="1"/>
    <col min="18" max="18" width="13.5703125" bestFit="1" customWidth="1"/>
    <col min="19" max="19" width="12.140625" customWidth="1"/>
    <col min="20" max="23" width="13.5703125" customWidth="1"/>
    <col min="24" max="24" width="16.140625" bestFit="1" customWidth="1"/>
    <col min="25" max="25" width="1.42578125" customWidth="1"/>
  </cols>
  <sheetData>
    <row r="1" spans="1:25" ht="7.5" customHeight="1" x14ac:dyDescent="0.25">
      <c r="A1" s="481" t="s">
        <v>256</v>
      </c>
      <c r="B1" s="1"/>
      <c r="C1" s="2"/>
      <c r="D1" s="2"/>
      <c r="E1" s="2"/>
    </row>
    <row r="2" spans="1:25" ht="18" x14ac:dyDescent="0.25">
      <c r="B2" s="1"/>
      <c r="C2" s="507" t="s">
        <v>35</v>
      </c>
      <c r="D2" s="507"/>
      <c r="E2" s="507"/>
      <c r="F2" s="507"/>
      <c r="G2" s="507"/>
      <c r="H2" s="507"/>
      <c r="I2" s="507"/>
      <c r="J2" s="507"/>
      <c r="K2" s="507"/>
      <c r="L2" s="507"/>
      <c r="M2" s="507"/>
      <c r="N2" s="507"/>
      <c r="O2" s="507"/>
      <c r="P2" s="507"/>
      <c r="Q2" s="507"/>
      <c r="R2" s="507"/>
      <c r="S2" s="507"/>
      <c r="T2" s="507"/>
      <c r="U2" s="507"/>
      <c r="V2" s="507"/>
      <c r="W2" s="507"/>
      <c r="X2" s="507"/>
    </row>
    <row r="3" spans="1:25" x14ac:dyDescent="0.25">
      <c r="B3" s="1"/>
      <c r="C3" s="508" t="s">
        <v>34</v>
      </c>
      <c r="D3" s="508"/>
      <c r="E3" s="508"/>
      <c r="F3" s="508"/>
      <c r="G3" s="508"/>
      <c r="H3" s="508"/>
      <c r="I3" s="508"/>
      <c r="J3" s="508"/>
      <c r="K3" s="508"/>
      <c r="L3" s="508"/>
      <c r="M3" s="508"/>
      <c r="N3" s="508"/>
      <c r="O3" s="508"/>
      <c r="P3" s="508"/>
      <c r="Q3" s="508"/>
      <c r="R3" s="508"/>
      <c r="S3" s="508"/>
      <c r="T3" s="508"/>
      <c r="U3" s="508"/>
      <c r="V3" s="508"/>
      <c r="W3" s="508"/>
      <c r="X3" s="508"/>
    </row>
    <row r="4" spans="1:25" ht="6.75" customHeight="1" x14ac:dyDescent="0.25">
      <c r="B4" s="1"/>
      <c r="C4" s="184"/>
      <c r="D4" s="69"/>
      <c r="E4" s="69"/>
      <c r="F4" s="70"/>
      <c r="G4" s="71"/>
      <c r="H4" s="70"/>
      <c r="I4" s="70"/>
      <c r="J4" s="70"/>
      <c r="K4" s="70"/>
      <c r="L4" s="70"/>
      <c r="M4" s="70"/>
      <c r="N4" s="70"/>
      <c r="O4" s="70"/>
      <c r="P4" s="70"/>
      <c r="Q4" s="70"/>
      <c r="R4" s="70"/>
      <c r="S4" s="70"/>
      <c r="T4" s="70"/>
      <c r="U4" s="70"/>
      <c r="V4" s="70"/>
      <c r="W4" s="70"/>
      <c r="X4" s="70"/>
    </row>
    <row r="5" spans="1:25" ht="15.75" x14ac:dyDescent="0.25">
      <c r="B5" s="263"/>
      <c r="C5" s="238" t="str">
        <f>'Step 9 Review Hrly per Sq Ft'!C5</f>
        <v>Name of Project</v>
      </c>
      <c r="D5" s="264"/>
      <c r="E5" s="264"/>
      <c r="F5" s="265"/>
      <c r="G5" s="266"/>
      <c r="H5" s="265"/>
      <c r="I5" s="265"/>
      <c r="J5" s="265"/>
      <c r="K5" s="265"/>
      <c r="L5" s="265"/>
      <c r="M5" s="265"/>
      <c r="N5" s="265"/>
      <c r="O5" s="265"/>
      <c r="P5" s="265"/>
      <c r="Q5" s="265"/>
      <c r="R5" s="265"/>
      <c r="S5" s="265"/>
      <c r="T5" s="265"/>
      <c r="U5" s="265"/>
      <c r="V5" s="265"/>
      <c r="W5" s="265"/>
      <c r="X5" s="240">
        <f ca="1">TODAY()</f>
        <v>43221</v>
      </c>
      <c r="Y5" s="236"/>
    </row>
    <row r="6" spans="1:25" s="1" customFormat="1" ht="5.25" customHeight="1" x14ac:dyDescent="0.2">
      <c r="C6" s="185"/>
      <c r="D6" s="4"/>
      <c r="E6" s="4"/>
      <c r="F6" s="9"/>
      <c r="G6" s="5"/>
      <c r="H6" s="9"/>
      <c r="I6" s="9"/>
      <c r="J6" s="9"/>
      <c r="K6" s="9"/>
      <c r="L6" s="9"/>
      <c r="M6" s="9"/>
      <c r="N6" s="9"/>
      <c r="O6" s="9"/>
      <c r="P6" s="9"/>
      <c r="Q6" s="9"/>
      <c r="R6" s="9"/>
      <c r="S6" s="9"/>
      <c r="T6" s="9"/>
      <c r="U6" s="9"/>
      <c r="V6" s="9"/>
      <c r="W6" s="9"/>
      <c r="X6" s="9"/>
    </row>
    <row r="7" spans="1:25" s="224" customFormat="1" ht="25.15" customHeight="1" x14ac:dyDescent="0.25">
      <c r="C7" s="225" t="s">
        <v>205</v>
      </c>
      <c r="D7" s="226"/>
      <c r="E7" s="226"/>
      <c r="F7" s="17"/>
      <c r="G7" s="17"/>
      <c r="I7" s="382" t="s">
        <v>207</v>
      </c>
      <c r="J7" s="381">
        <f>C35</f>
        <v>42613</v>
      </c>
      <c r="K7" s="382" t="s">
        <v>209</v>
      </c>
      <c r="L7" s="17">
        <f>'Step 6 Rate for Dedicated Spc'!I45</f>
        <v>1</v>
      </c>
      <c r="M7" s="382" t="s">
        <v>210</v>
      </c>
      <c r="N7" s="383">
        <f>'Step 6 Rate for Dedicated Spc'!H45</f>
        <v>1.9E-2</v>
      </c>
      <c r="O7" s="17"/>
      <c r="P7" s="17"/>
      <c r="Q7" s="382" t="s">
        <v>207</v>
      </c>
      <c r="R7" s="381">
        <f>C35</f>
        <v>42613</v>
      </c>
      <c r="S7" s="382" t="s">
        <v>209</v>
      </c>
      <c r="T7" s="17">
        <f>L7</f>
        <v>1</v>
      </c>
      <c r="U7" s="382" t="s">
        <v>210</v>
      </c>
      <c r="V7" s="383">
        <f>N7</f>
        <v>1.9E-2</v>
      </c>
      <c r="W7" s="17"/>
      <c r="X7" s="17"/>
    </row>
    <row r="8" spans="1:25" s="1" customFormat="1" ht="7.5" customHeight="1" thickBot="1" x14ac:dyDescent="0.35">
      <c r="C8" s="3"/>
      <c r="D8" s="3"/>
      <c r="E8" s="3"/>
      <c r="G8" s="17"/>
    </row>
    <row r="9" spans="1:25" ht="6.75" customHeight="1" thickBot="1" x14ac:dyDescent="0.3">
      <c r="B9" s="329"/>
      <c r="C9" s="334"/>
      <c r="D9" s="334"/>
      <c r="E9" s="334"/>
      <c r="F9" s="335"/>
      <c r="G9" s="336"/>
      <c r="H9" s="334"/>
      <c r="I9" s="334"/>
      <c r="J9" s="334"/>
      <c r="K9" s="334"/>
      <c r="L9" s="334"/>
      <c r="M9" s="334"/>
      <c r="N9" s="334"/>
      <c r="O9" s="334"/>
      <c r="P9" s="334"/>
      <c r="Q9" s="334"/>
      <c r="R9" s="334"/>
      <c r="S9" s="334"/>
      <c r="T9" s="334"/>
      <c r="U9" s="334"/>
      <c r="V9" s="334"/>
      <c r="W9" s="334"/>
      <c r="X9" s="334"/>
      <c r="Y9" s="337"/>
    </row>
    <row r="10" spans="1:25" ht="33" customHeight="1" x14ac:dyDescent="0.25">
      <c r="B10" s="330"/>
      <c r="C10" s="14" t="s">
        <v>22</v>
      </c>
      <c r="D10" s="315" t="str">
        <f>'Step 1 Facilities'!E11</f>
        <v>ELEMENTARY</v>
      </c>
      <c r="E10" s="316"/>
      <c r="F10" s="315" t="str">
        <f>'Step 1 Facilities'!F11</f>
        <v>SECONDARY</v>
      </c>
      <c r="G10" s="316"/>
      <c r="H10" s="332"/>
      <c r="I10" s="317" t="str">
        <f>'Step 1 Facilities'!E11</f>
        <v>ELEMENTARY</v>
      </c>
      <c r="J10" s="318"/>
      <c r="K10" s="318"/>
      <c r="L10" s="318"/>
      <c r="M10" s="318"/>
      <c r="N10" s="318"/>
      <c r="O10" s="318"/>
      <c r="P10" s="319"/>
      <c r="Q10" s="317" t="str">
        <f>'Step 1 Facilities'!F11</f>
        <v>SECONDARY</v>
      </c>
      <c r="R10" s="318"/>
      <c r="S10" s="318"/>
      <c r="T10" s="318"/>
      <c r="U10" s="318"/>
      <c r="V10" s="318"/>
      <c r="W10" s="318"/>
      <c r="X10" s="319"/>
      <c r="Y10" s="338"/>
    </row>
    <row r="11" spans="1:25" ht="47.25" customHeight="1" x14ac:dyDescent="0.25">
      <c r="B11" s="330"/>
      <c r="C11" s="78"/>
      <c r="D11" s="509" t="s">
        <v>194</v>
      </c>
      <c r="E11" s="511" t="s">
        <v>24</v>
      </c>
      <c r="F11" s="509" t="s">
        <v>194</v>
      </c>
      <c r="G11" s="511" t="s">
        <v>24</v>
      </c>
      <c r="H11" s="84" t="s">
        <v>23</v>
      </c>
      <c r="I11" s="320" t="str">
        <f>'Step 8 Policy Hrly Rates'!C19</f>
        <v>Board</v>
      </c>
      <c r="J11" s="321" t="str">
        <f>'Step 8 Policy Hrly Rates'!C20</f>
        <v>Youth</v>
      </c>
      <c r="K11" s="322" t="str">
        <f>'Step 8 Policy Hrly Rates'!C21</f>
        <v>Child Care Partner</v>
      </c>
      <c r="L11" s="322" t="str">
        <f>'Step 8 Policy Hrly Rates'!C22</f>
        <v>Community</v>
      </c>
      <c r="M11" s="322" t="str">
        <f>'Step 8 Policy Hrly Rates'!C23</f>
        <v>Enterprise = Cost Recovery Rate</v>
      </c>
      <c r="N11" s="322" t="str">
        <f>'Step 8 Policy Hrly Rates'!C24</f>
        <v>Commercial</v>
      </c>
      <c r="O11" s="322">
        <f>'Step 8 Policy Hrly Rates'!C25</f>
        <v>0</v>
      </c>
      <c r="P11" s="323">
        <f>'Step 8 Policy Hrly Rates'!C26</f>
        <v>0</v>
      </c>
      <c r="Q11" s="320" t="str">
        <f t="shared" ref="Q11:X11" si="0">I11</f>
        <v>Board</v>
      </c>
      <c r="R11" s="321" t="str">
        <f t="shared" si="0"/>
        <v>Youth</v>
      </c>
      <c r="S11" s="322" t="str">
        <f t="shared" si="0"/>
        <v>Child Care Partner</v>
      </c>
      <c r="T11" s="322" t="str">
        <f t="shared" si="0"/>
        <v>Community</v>
      </c>
      <c r="U11" s="322" t="str">
        <f t="shared" si="0"/>
        <v>Enterprise = Cost Recovery Rate</v>
      </c>
      <c r="V11" s="322" t="str">
        <f t="shared" si="0"/>
        <v>Commercial</v>
      </c>
      <c r="W11" s="322">
        <f t="shared" si="0"/>
        <v>0</v>
      </c>
      <c r="X11" s="323">
        <f t="shared" si="0"/>
        <v>0</v>
      </c>
      <c r="Y11" s="338"/>
    </row>
    <row r="12" spans="1:25" ht="31.5" customHeight="1" x14ac:dyDescent="0.25">
      <c r="B12" s="330"/>
      <c r="C12" s="10"/>
      <c r="D12" s="510"/>
      <c r="E12" s="512"/>
      <c r="F12" s="510"/>
      <c r="G12" s="512"/>
      <c r="H12" s="19" t="s">
        <v>26</v>
      </c>
      <c r="I12" s="324">
        <f>'Step 8 Policy Hrly Rates'!D19</f>
        <v>1</v>
      </c>
      <c r="J12" s="325">
        <f>'Step 8 Policy Hrly Rates'!D20</f>
        <v>1</v>
      </c>
      <c r="K12" s="326">
        <f>'Step 8 Policy Hrly Rates'!E21</f>
        <v>0.75</v>
      </c>
      <c r="L12" s="327">
        <f>'Step 8 Policy Hrly Rates'!D22</f>
        <v>0.5</v>
      </c>
      <c r="M12" s="327">
        <f>'Step 8 Policy Hrly Rates'!D23</f>
        <v>0</v>
      </c>
      <c r="N12" s="327">
        <f>'Step 8 Policy Hrly Rates'!D24</f>
        <v>-1</v>
      </c>
      <c r="O12" s="327">
        <f>'Step 8 Policy Hrly Rates'!D25</f>
        <v>1</v>
      </c>
      <c r="P12" s="328">
        <f>'Step 8 Policy Hrly Rates'!D26</f>
        <v>1</v>
      </c>
      <c r="Q12" s="324">
        <f>'Step 8 Policy Hrly Rates'!E19</f>
        <v>1</v>
      </c>
      <c r="R12" s="325">
        <f>'Step 8 Policy Hrly Rates'!E20</f>
        <v>1</v>
      </c>
      <c r="S12" s="326">
        <f>'Step 8 Policy Hrly Rates'!E21</f>
        <v>0.75</v>
      </c>
      <c r="T12" s="327">
        <f>'Step 8 Policy Hrly Rates'!E22</f>
        <v>0.5</v>
      </c>
      <c r="U12" s="327">
        <f>'Step 8 Policy Hrly Rates'!E23</f>
        <v>0</v>
      </c>
      <c r="V12" s="327">
        <f>'Step 8 Policy Hrly Rates'!E24</f>
        <v>-1</v>
      </c>
      <c r="W12" s="327">
        <f>'Step 8 Policy Hrly Rates'!E25</f>
        <v>1</v>
      </c>
      <c r="X12" s="328">
        <f>'Step 8 Policy Hrly Rates'!E26</f>
        <v>1</v>
      </c>
      <c r="Y12" s="338"/>
    </row>
    <row r="13" spans="1:25" ht="6.75" customHeight="1" x14ac:dyDescent="0.25">
      <c r="B13" s="330"/>
      <c r="C13" s="332"/>
      <c r="D13" s="332"/>
      <c r="E13" s="340"/>
      <c r="F13" s="332"/>
      <c r="G13" s="340"/>
      <c r="H13" s="332"/>
      <c r="I13" s="341"/>
      <c r="J13" s="332"/>
      <c r="K13" s="332"/>
      <c r="L13" s="332"/>
      <c r="M13" s="332"/>
      <c r="N13" s="332"/>
      <c r="O13" s="332"/>
      <c r="P13" s="332"/>
      <c r="Q13" s="341"/>
      <c r="R13" s="332"/>
      <c r="S13" s="332"/>
      <c r="T13" s="332"/>
      <c r="U13" s="332"/>
      <c r="V13" s="332"/>
      <c r="W13" s="332"/>
      <c r="X13" s="332"/>
      <c r="Y13" s="338"/>
    </row>
    <row r="14" spans="1:25" ht="20.25" customHeight="1" x14ac:dyDescent="0.25">
      <c r="B14" s="330"/>
      <c r="C14" s="11" t="str">
        <f>'Step 1 Facilities'!C21</f>
        <v>Single Gym</v>
      </c>
      <c r="D14" s="15">
        <f>SUM('Step 1 Facilities'!E21)+('Step 1 Facilities'!E21*'Step 4 Assumptions'!$K$15)</f>
        <v>3510</v>
      </c>
      <c r="E14" s="25">
        <f>SUM(D14*'Step 9 Review Hrly per Sq Ft'!$E$24)</f>
        <v>20.798720123016253</v>
      </c>
      <c r="F14" s="15">
        <f>SUM('Step 1 Facilities'!F21)+('Step 1 Facilities'!F21*'Step 4 Assumptions'!$L$15)</f>
        <v>5200</v>
      </c>
      <c r="G14" s="25">
        <f>SUM(F14*'Step 9 Review Hrly per Sq Ft'!$F$24)</f>
        <v>29.453853720449544</v>
      </c>
      <c r="H14" s="333" t="s">
        <v>30</v>
      </c>
      <c r="I14" s="79">
        <f t="shared" ref="I14:I22" si="1">SUM($E14)-($E14*I$12)</f>
        <v>0</v>
      </c>
      <c r="J14" s="22">
        <f t="shared" ref="J14:P22" si="2">SUM($E14)-($E14*J$12)</f>
        <v>0</v>
      </c>
      <c r="K14" s="22">
        <f t="shared" si="2"/>
        <v>5.1996800307540632</v>
      </c>
      <c r="L14" s="22">
        <f t="shared" si="2"/>
        <v>10.399360061508126</v>
      </c>
      <c r="M14" s="22">
        <f t="shared" si="2"/>
        <v>20.798720123016253</v>
      </c>
      <c r="N14" s="22">
        <f t="shared" si="2"/>
        <v>41.597440246032505</v>
      </c>
      <c r="O14" s="22">
        <f t="shared" si="2"/>
        <v>0</v>
      </c>
      <c r="P14" s="22">
        <f t="shared" si="2"/>
        <v>0</v>
      </c>
      <c r="Q14" s="79">
        <f t="shared" ref="Q14" si="3">SUM($G14)-($G14*Q$12)</f>
        <v>0</v>
      </c>
      <c r="R14" s="22">
        <f t="shared" ref="R14:X22" si="4">SUM($G14)-($G14*R$12)</f>
        <v>0</v>
      </c>
      <c r="S14" s="22">
        <f t="shared" si="4"/>
        <v>7.363463430112386</v>
      </c>
      <c r="T14" s="22">
        <f t="shared" si="4"/>
        <v>14.726926860224772</v>
      </c>
      <c r="U14" s="22">
        <f t="shared" si="4"/>
        <v>29.453853720449544</v>
      </c>
      <c r="V14" s="22">
        <f t="shared" si="4"/>
        <v>58.907707440899088</v>
      </c>
      <c r="W14" s="22">
        <f t="shared" si="4"/>
        <v>0</v>
      </c>
      <c r="X14" s="22">
        <f t="shared" si="4"/>
        <v>0</v>
      </c>
      <c r="Y14" s="338"/>
    </row>
    <row r="15" spans="1:25" ht="20.25" customHeight="1" x14ac:dyDescent="0.25">
      <c r="B15" s="330"/>
      <c r="C15" s="20" t="str">
        <f>'Step 1 Facilities'!C22</f>
        <v>Double Gym</v>
      </c>
      <c r="D15" s="18">
        <f>SUM('Step 1 Facilities'!E22)+('Step 1 Facilities'!E22*'Step 4 Assumptions'!$K$15)</f>
        <v>3900</v>
      </c>
      <c r="E15" s="25">
        <f>SUM(D15*'Step 9 Review Hrly per Sq Ft'!$E$24)</f>
        <v>23.109689025573616</v>
      </c>
      <c r="F15" s="18">
        <f>SUM('Step 1 Facilities'!F22)+('Step 1 Facilities'!F22*'Step 4 Assumptions'!$L$15)</f>
        <v>9750</v>
      </c>
      <c r="G15" s="25">
        <f>SUM(F15*'Step 9 Review Hrly per Sq Ft'!$F$24)</f>
        <v>55.225975725842893</v>
      </c>
      <c r="H15" s="332"/>
      <c r="I15" s="80">
        <f t="shared" si="1"/>
        <v>0</v>
      </c>
      <c r="J15" s="23">
        <f t="shared" si="2"/>
        <v>0</v>
      </c>
      <c r="K15" s="23">
        <f t="shared" si="2"/>
        <v>5.7774222563934039</v>
      </c>
      <c r="L15" s="23">
        <f t="shared" si="2"/>
        <v>11.554844512786808</v>
      </c>
      <c r="M15" s="23">
        <f t="shared" si="2"/>
        <v>23.109689025573616</v>
      </c>
      <c r="N15" s="23">
        <f t="shared" si="2"/>
        <v>46.219378051147231</v>
      </c>
      <c r="O15" s="23">
        <f t="shared" si="2"/>
        <v>0</v>
      </c>
      <c r="P15" s="23">
        <f t="shared" si="2"/>
        <v>0</v>
      </c>
      <c r="Q15" s="80">
        <f t="shared" ref="Q15:Q22" si="5">SUM($G15)-($G15*Q$12)</f>
        <v>0</v>
      </c>
      <c r="R15" s="23">
        <f t="shared" si="4"/>
        <v>0</v>
      </c>
      <c r="S15" s="23">
        <f t="shared" si="4"/>
        <v>13.806493931460722</v>
      </c>
      <c r="T15" s="23">
        <f t="shared" si="4"/>
        <v>27.612987862921447</v>
      </c>
      <c r="U15" s="23">
        <f t="shared" si="4"/>
        <v>55.225975725842893</v>
      </c>
      <c r="V15" s="23">
        <f t="shared" si="4"/>
        <v>110.45195145168579</v>
      </c>
      <c r="W15" s="23">
        <f t="shared" si="4"/>
        <v>0</v>
      </c>
      <c r="X15" s="23">
        <f t="shared" si="4"/>
        <v>0</v>
      </c>
      <c r="Y15" s="338"/>
    </row>
    <row r="16" spans="1:25" ht="20.25" customHeight="1" x14ac:dyDescent="0.25">
      <c r="B16" s="330"/>
      <c r="C16" s="11" t="str">
        <f>'Step 1 Facilities'!C23</f>
        <v>Stage</v>
      </c>
      <c r="D16" s="15">
        <f>SUM('Step 1 Facilities'!E23)+('Step 1 Facilities'!E23*'Step 4 Assumptions'!$K$15)</f>
        <v>702</v>
      </c>
      <c r="E16" s="25">
        <f>SUM(D16*'Step 9 Review Hrly per Sq Ft'!$E$24)</f>
        <v>4.1597440246032509</v>
      </c>
      <c r="F16" s="15">
        <f>SUM('Step 1 Facilities'!F23)+('Step 1 Facilities'!F23*'Step 4 Assumptions'!$L$15)</f>
        <v>1560</v>
      </c>
      <c r="G16" s="25">
        <f>SUM(F16*'Step 9 Review Hrly per Sq Ft'!$F$24)</f>
        <v>8.8361561161348625</v>
      </c>
      <c r="H16" s="332"/>
      <c r="I16" s="79">
        <f t="shared" si="1"/>
        <v>0</v>
      </c>
      <c r="J16" s="22">
        <f t="shared" si="2"/>
        <v>0</v>
      </c>
      <c r="K16" s="22">
        <f t="shared" si="2"/>
        <v>1.0399360061508127</v>
      </c>
      <c r="L16" s="22">
        <f t="shared" si="2"/>
        <v>2.0798720123016254</v>
      </c>
      <c r="M16" s="22">
        <f t="shared" si="2"/>
        <v>4.1597440246032509</v>
      </c>
      <c r="N16" s="22">
        <f t="shared" si="2"/>
        <v>8.3194880492065018</v>
      </c>
      <c r="O16" s="22">
        <f t="shared" si="2"/>
        <v>0</v>
      </c>
      <c r="P16" s="22">
        <f t="shared" si="2"/>
        <v>0</v>
      </c>
      <c r="Q16" s="79">
        <f t="shared" si="5"/>
        <v>0</v>
      </c>
      <c r="R16" s="22">
        <f t="shared" si="4"/>
        <v>0</v>
      </c>
      <c r="S16" s="22">
        <f t="shared" si="4"/>
        <v>2.2090390290337156</v>
      </c>
      <c r="T16" s="22">
        <f t="shared" si="4"/>
        <v>4.4180780580674313</v>
      </c>
      <c r="U16" s="22">
        <f t="shared" si="4"/>
        <v>8.8361561161348625</v>
      </c>
      <c r="V16" s="22">
        <f t="shared" si="4"/>
        <v>17.672312232269725</v>
      </c>
      <c r="W16" s="22">
        <f t="shared" si="4"/>
        <v>0</v>
      </c>
      <c r="X16" s="22">
        <f t="shared" si="4"/>
        <v>0</v>
      </c>
      <c r="Y16" s="338"/>
    </row>
    <row r="17" spans="2:25" ht="20.25" customHeight="1" x14ac:dyDescent="0.25">
      <c r="B17" s="330"/>
      <c r="C17" s="20" t="str">
        <f>'Step 1 Facilities'!C24</f>
        <v>Classroom</v>
      </c>
      <c r="D17" s="18">
        <f>SUM('Step 1 Facilities'!E24)+('Step 1 Facilities'!E24*'Step 4 Assumptions'!$K$15)</f>
        <v>1092</v>
      </c>
      <c r="E17" s="25">
        <f>SUM(D17*'Step 9 Review Hrly per Sq Ft'!$E$24)</f>
        <v>6.4707129271606121</v>
      </c>
      <c r="F17" s="18">
        <f>SUM('Step 1 Facilities'!F24)+('Step 1 Facilities'!F24*'Step 4 Assumptions'!$L$15)</f>
        <v>1105</v>
      </c>
      <c r="G17" s="25">
        <f>SUM(F17*'Step 9 Review Hrly per Sq Ft'!$F$24)</f>
        <v>6.2589439155955278</v>
      </c>
      <c r="H17" s="332"/>
      <c r="I17" s="80">
        <f t="shared" si="1"/>
        <v>0</v>
      </c>
      <c r="J17" s="23">
        <f t="shared" si="2"/>
        <v>0</v>
      </c>
      <c r="K17" s="23">
        <f t="shared" si="2"/>
        <v>1.617678231790153</v>
      </c>
      <c r="L17" s="23">
        <f t="shared" si="2"/>
        <v>3.235356463580306</v>
      </c>
      <c r="M17" s="23">
        <f t="shared" si="2"/>
        <v>6.4707129271606121</v>
      </c>
      <c r="N17" s="23">
        <f t="shared" si="2"/>
        <v>12.941425854321224</v>
      </c>
      <c r="O17" s="23">
        <f t="shared" si="2"/>
        <v>0</v>
      </c>
      <c r="P17" s="23">
        <f t="shared" si="2"/>
        <v>0</v>
      </c>
      <c r="Q17" s="80">
        <f t="shared" si="5"/>
        <v>0</v>
      </c>
      <c r="R17" s="23">
        <f t="shared" si="4"/>
        <v>0</v>
      </c>
      <c r="S17" s="23">
        <f t="shared" si="4"/>
        <v>1.5647359788988817</v>
      </c>
      <c r="T17" s="23">
        <f t="shared" si="4"/>
        <v>3.1294719577977639</v>
      </c>
      <c r="U17" s="23">
        <f t="shared" si="4"/>
        <v>6.2589439155955278</v>
      </c>
      <c r="V17" s="23">
        <f t="shared" si="4"/>
        <v>12.517887831191056</v>
      </c>
      <c r="W17" s="23">
        <f t="shared" si="4"/>
        <v>0</v>
      </c>
      <c r="X17" s="23">
        <f t="shared" si="4"/>
        <v>0</v>
      </c>
      <c r="Y17" s="338"/>
    </row>
    <row r="18" spans="2:25" ht="20.25" customHeight="1" x14ac:dyDescent="0.25">
      <c r="B18" s="330"/>
      <c r="C18" s="11" t="str">
        <f>'Step 1 Facilities'!C25</f>
        <v>Cafetorium/Lunchroom</v>
      </c>
      <c r="D18" s="15">
        <f>SUM('Step 1 Facilities'!E25)+('Step 1 Facilities'!E25*'Step 4 Assumptions'!$K$15)</f>
        <v>2210</v>
      </c>
      <c r="E18" s="25">
        <f>SUM(D18*'Step 9 Review Hrly per Sq Ft'!$E$24)</f>
        <v>13.095490447825048</v>
      </c>
      <c r="F18" s="15">
        <f>SUM('Step 1 Facilities'!F25)+('Step 1 Facilities'!F25*'Step 4 Assumptions'!$L$15)</f>
        <v>3900</v>
      </c>
      <c r="G18" s="25">
        <f>SUM(F18*'Step 9 Review Hrly per Sq Ft'!$F$24)</f>
        <v>22.090390290337158</v>
      </c>
      <c r="H18" s="332"/>
      <c r="I18" s="79">
        <f t="shared" si="1"/>
        <v>0</v>
      </c>
      <c r="J18" s="22">
        <f t="shared" si="2"/>
        <v>0</v>
      </c>
      <c r="K18" s="22">
        <f t="shared" si="2"/>
        <v>3.2738726119562624</v>
      </c>
      <c r="L18" s="22">
        <f t="shared" si="2"/>
        <v>6.547745223912524</v>
      </c>
      <c r="M18" s="22">
        <f t="shared" si="2"/>
        <v>13.095490447825048</v>
      </c>
      <c r="N18" s="22">
        <f t="shared" si="2"/>
        <v>26.190980895650096</v>
      </c>
      <c r="O18" s="22">
        <f t="shared" si="2"/>
        <v>0</v>
      </c>
      <c r="P18" s="22">
        <f t="shared" si="2"/>
        <v>0</v>
      </c>
      <c r="Q18" s="79">
        <f t="shared" si="5"/>
        <v>0</v>
      </c>
      <c r="R18" s="22">
        <f t="shared" si="4"/>
        <v>0</v>
      </c>
      <c r="S18" s="22">
        <f t="shared" si="4"/>
        <v>5.5225975725842886</v>
      </c>
      <c r="T18" s="22">
        <f t="shared" si="4"/>
        <v>11.045195145168579</v>
      </c>
      <c r="U18" s="22">
        <f t="shared" si="4"/>
        <v>22.090390290337158</v>
      </c>
      <c r="V18" s="22">
        <f t="shared" si="4"/>
        <v>44.180780580674316</v>
      </c>
      <c r="W18" s="22">
        <f t="shared" si="4"/>
        <v>0</v>
      </c>
      <c r="X18" s="22">
        <f t="shared" si="4"/>
        <v>0</v>
      </c>
      <c r="Y18" s="338"/>
    </row>
    <row r="19" spans="2:25" ht="20.25" customHeight="1" x14ac:dyDescent="0.25">
      <c r="B19" s="330"/>
      <c r="C19" s="20" t="str">
        <f>'Step 1 Facilities'!C26</f>
        <v>Library</v>
      </c>
      <c r="D19" s="18">
        <f>SUM('Step 1 Facilities'!E26)+('Step 1 Facilities'!E26*'Step 4 Assumptions'!$K$15)</f>
        <v>1300</v>
      </c>
      <c r="E19" s="25">
        <f>SUM(D19*'Step 9 Review Hrly per Sq Ft'!$E$24)</f>
        <v>7.7032296751912046</v>
      </c>
      <c r="F19" s="18">
        <f>SUM('Step 1 Facilities'!F26)+('Step 1 Facilities'!F26*'Step 4 Assumptions'!$L$15)</f>
        <v>3250</v>
      </c>
      <c r="G19" s="25">
        <f>SUM(F19*'Step 9 Review Hrly per Sq Ft'!$F$24)</f>
        <v>18.408658575280963</v>
      </c>
      <c r="H19" s="332"/>
      <c r="I19" s="80">
        <f t="shared" ref="I19:P19" si="6">SUM($E19)-($E19*I$12)</f>
        <v>0</v>
      </c>
      <c r="J19" s="23">
        <f t="shared" si="6"/>
        <v>0</v>
      </c>
      <c r="K19" s="23">
        <f t="shared" si="6"/>
        <v>1.9258074187978007</v>
      </c>
      <c r="L19" s="23">
        <f t="shared" si="6"/>
        <v>3.8516148375956023</v>
      </c>
      <c r="M19" s="23">
        <f t="shared" si="6"/>
        <v>7.7032296751912046</v>
      </c>
      <c r="N19" s="23">
        <f t="shared" si="6"/>
        <v>15.406459350382409</v>
      </c>
      <c r="O19" s="23">
        <f t="shared" si="6"/>
        <v>0</v>
      </c>
      <c r="P19" s="23">
        <f t="shared" si="6"/>
        <v>0</v>
      </c>
      <c r="Q19" s="80">
        <f t="shared" si="5"/>
        <v>0</v>
      </c>
      <c r="R19" s="23">
        <f t="shared" si="4"/>
        <v>0</v>
      </c>
      <c r="S19" s="23">
        <f t="shared" si="4"/>
        <v>4.6021646438202417</v>
      </c>
      <c r="T19" s="23">
        <f t="shared" si="4"/>
        <v>9.2043292876404816</v>
      </c>
      <c r="U19" s="23">
        <f t="shared" si="4"/>
        <v>18.408658575280963</v>
      </c>
      <c r="V19" s="23">
        <f t="shared" si="4"/>
        <v>36.817317150561927</v>
      </c>
      <c r="W19" s="23">
        <f t="shared" si="4"/>
        <v>0</v>
      </c>
      <c r="X19" s="23">
        <f t="shared" si="4"/>
        <v>0</v>
      </c>
      <c r="Y19" s="338"/>
    </row>
    <row r="20" spans="2:25" ht="20.25" customHeight="1" x14ac:dyDescent="0.25">
      <c r="B20" s="330"/>
      <c r="C20" s="11" t="str">
        <f>'Step 1 Facilities'!C27</f>
        <v>Kitchen</v>
      </c>
      <c r="D20" s="15">
        <f>SUM('Step 1 Facilities'!E27)+('Step 1 Facilities'!E27*'Step 4 Assumptions'!$K$15)</f>
        <v>357.5</v>
      </c>
      <c r="E20" s="25">
        <f>SUM(D20*'Step 9 Review Hrly per Sq Ft'!$E$24)</f>
        <v>2.1183881606775814</v>
      </c>
      <c r="F20" s="15">
        <f>SUM('Step 1 Facilities'!F27)+('Step 1 Facilities'!F27*'Step 4 Assumptions'!$L$15)</f>
        <v>988</v>
      </c>
      <c r="G20" s="25">
        <f>SUM(F20*'Step 9 Review Hrly per Sq Ft'!$F$24)</f>
        <v>5.5962322068854133</v>
      </c>
      <c r="H20" s="332"/>
      <c r="I20" s="79">
        <f t="shared" si="1"/>
        <v>0</v>
      </c>
      <c r="J20" s="22">
        <f t="shared" si="2"/>
        <v>0</v>
      </c>
      <c r="K20" s="22">
        <f t="shared" si="2"/>
        <v>0.52959704016939524</v>
      </c>
      <c r="L20" s="22">
        <f t="shared" si="2"/>
        <v>1.0591940803387907</v>
      </c>
      <c r="M20" s="22">
        <f t="shared" si="2"/>
        <v>2.1183881606775814</v>
      </c>
      <c r="N20" s="22">
        <f t="shared" si="2"/>
        <v>4.2367763213551628</v>
      </c>
      <c r="O20" s="22">
        <f t="shared" si="2"/>
        <v>0</v>
      </c>
      <c r="P20" s="22">
        <f t="shared" si="2"/>
        <v>0</v>
      </c>
      <c r="Q20" s="79">
        <f t="shared" si="5"/>
        <v>0</v>
      </c>
      <c r="R20" s="22">
        <f t="shared" si="4"/>
        <v>0</v>
      </c>
      <c r="S20" s="22">
        <f t="shared" si="4"/>
        <v>1.3990580517213536</v>
      </c>
      <c r="T20" s="22">
        <f t="shared" si="4"/>
        <v>2.7981161034427067</v>
      </c>
      <c r="U20" s="22">
        <f t="shared" si="4"/>
        <v>5.5962322068854133</v>
      </c>
      <c r="V20" s="22">
        <f t="shared" si="4"/>
        <v>11.192464413770827</v>
      </c>
      <c r="W20" s="22">
        <f t="shared" si="4"/>
        <v>0</v>
      </c>
      <c r="X20" s="22">
        <f t="shared" si="4"/>
        <v>0</v>
      </c>
      <c r="Y20" s="338"/>
    </row>
    <row r="21" spans="2:25" ht="20.25" customHeight="1" x14ac:dyDescent="0.25">
      <c r="B21" s="330"/>
      <c r="C21" s="20" t="str">
        <f>'Step 1 Facilities'!C28</f>
        <v>Other</v>
      </c>
      <c r="D21" s="18">
        <f>SUM(('Step 1 Facilities'!E28)*'Step 4 Assumptions'!K15)+'Step 1 Facilities'!E28</f>
        <v>1820</v>
      </c>
      <c r="E21" s="25">
        <f>SUM(D21*'Step 9 Review Hrly per Sq Ft'!$E$24)</f>
        <v>10.784521545267687</v>
      </c>
      <c r="F21" s="18">
        <f>SUM('Step 1 Facilities'!F28)+('Step 1 Facilities'!F28*'Step 4 Assumptions'!$L$15)</f>
        <v>1560</v>
      </c>
      <c r="G21" s="25">
        <f>SUM(F21*'Step 9 Review Hrly per Sq Ft'!$F$24)</f>
        <v>8.8361561161348625</v>
      </c>
      <c r="H21" s="332"/>
      <c r="I21" s="80">
        <f t="shared" ref="I21:P21" si="7">SUM($E21)-($E21*I$12)</f>
        <v>0</v>
      </c>
      <c r="J21" s="23">
        <f t="shared" si="7"/>
        <v>0</v>
      </c>
      <c r="K21" s="23">
        <f t="shared" si="7"/>
        <v>2.6961303863169217</v>
      </c>
      <c r="L21" s="23">
        <f t="shared" si="7"/>
        <v>5.3922607726338434</v>
      </c>
      <c r="M21" s="23">
        <f t="shared" si="7"/>
        <v>10.784521545267687</v>
      </c>
      <c r="N21" s="23">
        <f t="shared" si="7"/>
        <v>21.569043090535374</v>
      </c>
      <c r="O21" s="23">
        <f t="shared" si="7"/>
        <v>0</v>
      </c>
      <c r="P21" s="23">
        <f t="shared" si="7"/>
        <v>0</v>
      </c>
      <c r="Q21" s="80">
        <f t="shared" si="5"/>
        <v>0</v>
      </c>
      <c r="R21" s="23">
        <f t="shared" si="4"/>
        <v>0</v>
      </c>
      <c r="S21" s="23">
        <f t="shared" si="4"/>
        <v>2.2090390290337156</v>
      </c>
      <c r="T21" s="23">
        <f t="shared" si="4"/>
        <v>4.4180780580674313</v>
      </c>
      <c r="U21" s="23">
        <f t="shared" si="4"/>
        <v>8.8361561161348625</v>
      </c>
      <c r="V21" s="23">
        <f t="shared" si="4"/>
        <v>17.672312232269725</v>
      </c>
      <c r="W21" s="23">
        <f t="shared" si="4"/>
        <v>0</v>
      </c>
      <c r="X21" s="23">
        <f t="shared" si="4"/>
        <v>0</v>
      </c>
      <c r="Y21" s="338"/>
    </row>
    <row r="22" spans="2:25" ht="20.25" customHeight="1" x14ac:dyDescent="0.25">
      <c r="B22" s="330"/>
      <c r="C22" s="11" t="str">
        <f>'Step 1 Facilities'!C29</f>
        <v>Music Room</v>
      </c>
      <c r="D22" s="15">
        <f>SUM('Step 1 Facilities'!E29)+(('Step 1 Facilities'!E29*'Step 4 Assumptions'!$K$15))</f>
        <v>780</v>
      </c>
      <c r="E22" s="25">
        <f>SUM(D22*'Step 9 Review Hrly per Sq Ft'!$E$24)</f>
        <v>4.6219378051147224</v>
      </c>
      <c r="F22" s="15">
        <f>SUM('Step 1 Facilities'!F29)+('Step 1 Facilities'!F29*'Step 4 Assumptions'!$L$15)</f>
        <v>1560</v>
      </c>
      <c r="G22" s="25">
        <f>SUM(F22*'Step 9 Review Hrly per Sq Ft'!$F$24)</f>
        <v>8.8361561161348625</v>
      </c>
      <c r="H22" s="332"/>
      <c r="I22" s="79">
        <f t="shared" si="1"/>
        <v>0</v>
      </c>
      <c r="J22" s="22">
        <f t="shared" si="2"/>
        <v>0</v>
      </c>
      <c r="K22" s="22">
        <f t="shared" si="2"/>
        <v>1.1554844512786806</v>
      </c>
      <c r="L22" s="22">
        <f t="shared" si="2"/>
        <v>2.3109689025573612</v>
      </c>
      <c r="M22" s="22">
        <f t="shared" si="2"/>
        <v>4.6219378051147224</v>
      </c>
      <c r="N22" s="22">
        <f t="shared" si="2"/>
        <v>9.2438756102294448</v>
      </c>
      <c r="O22" s="22">
        <f t="shared" si="2"/>
        <v>0</v>
      </c>
      <c r="P22" s="22">
        <f t="shared" si="2"/>
        <v>0</v>
      </c>
      <c r="Q22" s="79">
        <f t="shared" si="5"/>
        <v>0</v>
      </c>
      <c r="R22" s="22">
        <f t="shared" si="4"/>
        <v>0</v>
      </c>
      <c r="S22" s="22">
        <f t="shared" si="4"/>
        <v>2.2090390290337156</v>
      </c>
      <c r="T22" s="22">
        <f t="shared" si="4"/>
        <v>4.4180780580674313</v>
      </c>
      <c r="U22" s="22">
        <f t="shared" si="4"/>
        <v>8.8361561161348625</v>
      </c>
      <c r="V22" s="22">
        <f t="shared" si="4"/>
        <v>17.672312232269725</v>
      </c>
      <c r="W22" s="22">
        <f t="shared" si="4"/>
        <v>0</v>
      </c>
      <c r="X22" s="22">
        <f t="shared" si="4"/>
        <v>0</v>
      </c>
      <c r="Y22" s="338"/>
    </row>
    <row r="23" spans="2:25" ht="20.25" customHeight="1" x14ac:dyDescent="0.25">
      <c r="B23" s="330"/>
      <c r="C23" s="20" t="str">
        <f>'Step 1 Facilities'!C30</f>
        <v>Daycare</v>
      </c>
      <c r="D23" s="18">
        <f>SUM(('Step 1 Facilities'!E30)*'Step 4 Assumptions'!K17)+'Step 1 Facilities'!E30</f>
        <v>8800</v>
      </c>
      <c r="E23" s="374">
        <f>SUM(D23*'Step 9 Review Hrly per Sq Ft'!$E$24)</f>
        <v>52.144939339755844</v>
      </c>
      <c r="F23" s="18">
        <f>SUM('Step 1 Facilities'!F30)+('Step 1 Facilities'!F30*'Step 4 Assumptions'!$L$15)</f>
        <v>13000</v>
      </c>
      <c r="G23" s="374">
        <f>SUM(F23*'Step 9 Review Hrly per Sq Ft'!$F$24)</f>
        <v>73.634634301123853</v>
      </c>
      <c r="H23" s="332"/>
      <c r="I23" s="80">
        <f t="shared" ref="I23:P23" si="8">SUM($E23)-($E23*I$12)</f>
        <v>0</v>
      </c>
      <c r="J23" s="23">
        <f t="shared" si="8"/>
        <v>0</v>
      </c>
      <c r="K23" s="23">
        <f t="shared" si="8"/>
        <v>13.036234834938959</v>
      </c>
      <c r="L23" s="23">
        <f t="shared" si="8"/>
        <v>26.072469669877922</v>
      </c>
      <c r="M23" s="23">
        <f t="shared" si="8"/>
        <v>52.144939339755844</v>
      </c>
      <c r="N23" s="23">
        <f t="shared" si="8"/>
        <v>104.28987867951169</v>
      </c>
      <c r="O23" s="23">
        <f t="shared" si="8"/>
        <v>0</v>
      </c>
      <c r="P23" s="23">
        <f t="shared" si="8"/>
        <v>0</v>
      </c>
      <c r="Q23" s="80"/>
      <c r="R23" s="23"/>
      <c r="S23" s="23"/>
      <c r="T23" s="23"/>
      <c r="U23" s="23"/>
      <c r="V23" s="23"/>
      <c r="W23" s="23"/>
      <c r="X23" s="23"/>
      <c r="Y23" s="338"/>
    </row>
    <row r="24" spans="2:25" ht="6" customHeight="1" x14ac:dyDescent="0.25">
      <c r="B24" s="330"/>
      <c r="C24" s="342"/>
      <c r="D24" s="332"/>
      <c r="E24" s="340"/>
      <c r="F24" s="332"/>
      <c r="G24" s="340"/>
      <c r="H24" s="332"/>
      <c r="I24" s="341"/>
      <c r="J24" s="332"/>
      <c r="K24" s="332"/>
      <c r="L24" s="332"/>
      <c r="M24" s="332"/>
      <c r="N24" s="332"/>
      <c r="O24" s="332"/>
      <c r="P24" s="332"/>
      <c r="Q24" s="341"/>
      <c r="R24" s="332"/>
      <c r="S24" s="332"/>
      <c r="T24" s="332"/>
      <c r="U24" s="332"/>
      <c r="V24" s="332"/>
      <c r="W24" s="332"/>
      <c r="X24" s="332"/>
      <c r="Y24" s="338"/>
    </row>
    <row r="25" spans="2:25" ht="18.75" customHeight="1" x14ac:dyDescent="0.25">
      <c r="B25" s="330"/>
      <c r="C25" s="24" t="str">
        <f>'Step 1 Facilities'!C32</f>
        <v>Outdoor Space</v>
      </c>
      <c r="D25" s="59"/>
      <c r="E25" s="60"/>
      <c r="F25" s="59" t="s">
        <v>79</v>
      </c>
      <c r="G25" s="60"/>
      <c r="H25" s="61"/>
      <c r="I25" s="81"/>
      <c r="J25" s="61"/>
      <c r="K25" s="61"/>
      <c r="L25" s="61"/>
      <c r="M25" s="61"/>
      <c r="N25" s="61"/>
      <c r="O25" s="61"/>
      <c r="P25" s="61"/>
      <c r="Q25" s="81"/>
      <c r="R25" s="61"/>
      <c r="S25" s="61"/>
      <c r="T25" s="61"/>
      <c r="U25" s="61"/>
      <c r="V25" s="61"/>
      <c r="W25" s="61"/>
      <c r="X25" s="62"/>
      <c r="Y25" s="338"/>
    </row>
    <row r="26" spans="2:25" ht="7.5" customHeight="1" x14ac:dyDescent="0.25">
      <c r="B26" s="330"/>
      <c r="C26" s="342"/>
      <c r="D26" s="332"/>
      <c r="E26" s="340"/>
      <c r="F26" s="332"/>
      <c r="G26" s="340"/>
      <c r="H26" s="332"/>
      <c r="I26" s="341"/>
      <c r="J26" s="332"/>
      <c r="K26" s="332"/>
      <c r="L26" s="332"/>
      <c r="M26" s="332"/>
      <c r="N26" s="332"/>
      <c r="O26" s="332"/>
      <c r="P26" s="332"/>
      <c r="Q26" s="341"/>
      <c r="R26" s="332"/>
      <c r="S26" s="332"/>
      <c r="T26" s="332"/>
      <c r="U26" s="332"/>
      <c r="V26" s="332"/>
      <c r="W26" s="332"/>
      <c r="X26" s="332"/>
      <c r="Y26" s="338"/>
    </row>
    <row r="27" spans="2:25" ht="20.45" customHeight="1" x14ac:dyDescent="0.25">
      <c r="B27" s="330"/>
      <c r="C27" s="21" t="str">
        <f>'Step 1 Facilities'!C34</f>
        <v>Sports Field (non-enhanced)</v>
      </c>
      <c r="D27" s="18">
        <f>'Step 1 Facilities'!E34</f>
        <v>21600</v>
      </c>
      <c r="E27" s="25">
        <f>SUM(D27*'Step 9 Review Hrly per Sq Ft'!$E$25)</f>
        <v>26.290006587128275</v>
      </c>
      <c r="F27" s="18">
        <f>'Step 1 Facilities'!F34</f>
        <v>57600</v>
      </c>
      <c r="G27" s="25">
        <f>SUM(F27*'Step 9 Review Hrly per Sq Ft'!$F$25)</f>
        <v>62.41545607215415</v>
      </c>
      <c r="H27" s="333" t="s">
        <v>30</v>
      </c>
      <c r="I27" s="80">
        <f>SUM($E27)-($E27*I$12)</f>
        <v>0</v>
      </c>
      <c r="J27" s="23">
        <f t="shared" ref="J27:P27" si="9">SUM($E27)-($E27*J$12)</f>
        <v>0</v>
      </c>
      <c r="K27" s="23">
        <f t="shared" si="9"/>
        <v>6.5725016467820687</v>
      </c>
      <c r="L27" s="23">
        <f t="shared" si="9"/>
        <v>13.145003293564137</v>
      </c>
      <c r="M27" s="23">
        <f t="shared" si="9"/>
        <v>26.290006587128275</v>
      </c>
      <c r="N27" s="23">
        <f t="shared" si="9"/>
        <v>52.58001317425655</v>
      </c>
      <c r="O27" s="23">
        <f t="shared" si="9"/>
        <v>0</v>
      </c>
      <c r="P27" s="23">
        <f t="shared" si="9"/>
        <v>0</v>
      </c>
      <c r="Q27" s="80">
        <f>SUM($G27)-($G27*Q$12)</f>
        <v>0</v>
      </c>
      <c r="R27" s="23">
        <f t="shared" ref="R27:X28" si="10">SUM($G27)-($G27*R$12)</f>
        <v>0</v>
      </c>
      <c r="S27" s="23">
        <f t="shared" si="10"/>
        <v>15.603864018038536</v>
      </c>
      <c r="T27" s="23">
        <f t="shared" si="10"/>
        <v>31.207728036077075</v>
      </c>
      <c r="U27" s="23">
        <f t="shared" si="10"/>
        <v>62.41545607215415</v>
      </c>
      <c r="V27" s="23">
        <f t="shared" si="10"/>
        <v>124.8309121443083</v>
      </c>
      <c r="W27" s="23">
        <f t="shared" si="10"/>
        <v>0</v>
      </c>
      <c r="X27" s="23">
        <f t="shared" si="10"/>
        <v>0</v>
      </c>
      <c r="Y27" s="338"/>
    </row>
    <row r="28" spans="2:25" ht="20.45" customHeight="1" thickBot="1" x14ac:dyDescent="0.3">
      <c r="B28" s="330"/>
      <c r="C28" s="12" t="str">
        <f>'Step 1 Facilities'!C35</f>
        <v>Green Space / Parking Lot</v>
      </c>
      <c r="D28" s="15">
        <f>'Step 1 Facilities'!E35</f>
        <v>21600</v>
      </c>
      <c r="E28" s="25">
        <f>SUM(D28*'Step 9 Review Hrly per Sq Ft'!$E$25)</f>
        <v>26.290006587128275</v>
      </c>
      <c r="F28" s="15">
        <f>'Step 1 Facilities'!F35</f>
        <v>21600</v>
      </c>
      <c r="G28" s="25">
        <f>SUM(F28*'Step 9 Review Hrly per Sq Ft'!$F$25)</f>
        <v>23.405796027057807</v>
      </c>
      <c r="H28" s="332"/>
      <c r="I28" s="82">
        <f>SUM($E28)-($E28*I$12)</f>
        <v>0</v>
      </c>
      <c r="J28" s="83">
        <f t="shared" ref="J28:P28" si="11">SUM($E28)-($E28*J$12)</f>
        <v>0</v>
      </c>
      <c r="K28" s="83">
        <f t="shared" si="11"/>
        <v>6.5725016467820687</v>
      </c>
      <c r="L28" s="83">
        <f t="shared" si="11"/>
        <v>13.145003293564137</v>
      </c>
      <c r="M28" s="83">
        <f t="shared" si="11"/>
        <v>26.290006587128275</v>
      </c>
      <c r="N28" s="83">
        <f t="shared" si="11"/>
        <v>52.58001317425655</v>
      </c>
      <c r="O28" s="83">
        <f t="shared" si="11"/>
        <v>0</v>
      </c>
      <c r="P28" s="83">
        <f t="shared" si="11"/>
        <v>0</v>
      </c>
      <c r="Q28" s="82">
        <f>SUM($G28)-($G28*Q$12)</f>
        <v>0</v>
      </c>
      <c r="R28" s="83">
        <f t="shared" si="10"/>
        <v>0</v>
      </c>
      <c r="S28" s="83">
        <f t="shared" si="10"/>
        <v>5.8514490067644509</v>
      </c>
      <c r="T28" s="83">
        <f t="shared" si="10"/>
        <v>11.702898013528904</v>
      </c>
      <c r="U28" s="83">
        <f t="shared" si="10"/>
        <v>23.405796027057807</v>
      </c>
      <c r="V28" s="83">
        <f t="shared" si="10"/>
        <v>46.811592054115614</v>
      </c>
      <c r="W28" s="83">
        <f t="shared" si="10"/>
        <v>0</v>
      </c>
      <c r="X28" s="83">
        <f t="shared" si="10"/>
        <v>0</v>
      </c>
      <c r="Y28" s="338"/>
    </row>
    <row r="29" spans="2:25" ht="7.5" customHeight="1" thickBot="1" x14ac:dyDescent="0.3">
      <c r="B29" s="331"/>
      <c r="C29" s="343"/>
      <c r="D29" s="343"/>
      <c r="E29" s="343"/>
      <c r="F29" s="344"/>
      <c r="G29" s="345"/>
      <c r="H29" s="343"/>
      <c r="I29" s="343"/>
      <c r="J29" s="343"/>
      <c r="K29" s="343"/>
      <c r="L29" s="343"/>
      <c r="M29" s="343"/>
      <c r="N29" s="343"/>
      <c r="O29" s="343"/>
      <c r="P29" s="343"/>
      <c r="Q29" s="343"/>
      <c r="R29" s="343"/>
      <c r="S29" s="343"/>
      <c r="T29" s="343"/>
      <c r="U29" s="343"/>
      <c r="V29" s="343"/>
      <c r="W29" s="343"/>
      <c r="X29" s="343"/>
      <c r="Y29" s="339"/>
    </row>
    <row r="30" spans="2:25" ht="6" customHeight="1" x14ac:dyDescent="0.25"/>
    <row r="31" spans="2:25" s="269" customFormat="1" ht="15" customHeight="1" x14ac:dyDescent="0.2">
      <c r="B31" s="267"/>
      <c r="C31" s="221" t="str">
        <f>'Session Information'!$C$16</f>
        <v>Name</v>
      </c>
      <c r="D31" s="267"/>
      <c r="E31" s="267"/>
      <c r="F31" s="267"/>
      <c r="G31" s="270"/>
      <c r="H31" s="267"/>
      <c r="I31" s="267"/>
      <c r="J31" s="267"/>
      <c r="K31" s="267"/>
      <c r="L31" s="267"/>
      <c r="M31" s="267"/>
      <c r="N31" s="267"/>
      <c r="O31" s="267"/>
      <c r="P31" s="267"/>
      <c r="Q31" s="267"/>
      <c r="R31" s="267"/>
      <c r="S31" s="267"/>
      <c r="T31" s="267"/>
      <c r="U31" s="267"/>
      <c r="V31" s="267"/>
      <c r="W31" s="267"/>
      <c r="X31" s="267"/>
      <c r="Y31" s="267"/>
    </row>
    <row r="32" spans="2:25" s="269" customFormat="1" ht="15" customHeight="1" x14ac:dyDescent="0.2">
      <c r="B32" s="267"/>
      <c r="C32" s="221" t="str">
        <f>'Session Information'!$C$19</f>
        <v>Department</v>
      </c>
      <c r="D32" s="267"/>
      <c r="E32" s="267"/>
      <c r="F32" s="267"/>
      <c r="G32" s="270"/>
      <c r="H32" s="267"/>
      <c r="I32" s="267"/>
      <c r="J32" s="223"/>
      <c r="K32" s="267"/>
      <c r="L32" s="267"/>
      <c r="M32" s="267"/>
      <c r="N32" s="267"/>
      <c r="O32" s="267"/>
      <c r="P32" s="267"/>
      <c r="Q32" s="267"/>
      <c r="R32" s="267"/>
      <c r="S32" s="267"/>
      <c r="T32" s="267"/>
      <c r="U32" s="267"/>
      <c r="V32" s="267"/>
      <c r="W32" s="267"/>
      <c r="X32" s="267"/>
      <c r="Y32" s="267"/>
    </row>
    <row r="33" spans="2:25" s="269" customFormat="1" ht="15" customHeight="1" x14ac:dyDescent="0.2">
      <c r="B33" s="267"/>
      <c r="C33" s="221" t="str">
        <f>'Session Information'!$C$7</f>
        <v>Distict School Board Name</v>
      </c>
      <c r="D33" s="267"/>
      <c r="E33" s="267"/>
      <c r="F33" s="267"/>
      <c r="G33" s="270"/>
      <c r="H33" s="267"/>
      <c r="I33" s="267"/>
      <c r="J33" s="267"/>
      <c r="K33" s="267"/>
      <c r="L33" s="267"/>
      <c r="M33" s="267"/>
      <c r="N33" s="267"/>
      <c r="O33" s="267"/>
      <c r="P33" s="267"/>
      <c r="Q33" s="267"/>
      <c r="R33" s="267"/>
      <c r="S33" s="267"/>
      <c r="T33" s="267"/>
      <c r="U33" s="267"/>
      <c r="V33" s="267"/>
      <c r="W33" s="267"/>
      <c r="X33" s="267"/>
      <c r="Y33" s="267"/>
    </row>
    <row r="34" spans="2:25" s="269" customFormat="1" ht="15" customHeight="1" x14ac:dyDescent="0.2">
      <c r="B34" s="267"/>
      <c r="C34" s="222" t="s">
        <v>93</v>
      </c>
      <c r="D34" s="267"/>
      <c r="E34" s="267"/>
      <c r="F34" s="267"/>
      <c r="G34" s="270"/>
      <c r="H34" s="267"/>
      <c r="I34" s="267"/>
      <c r="J34" s="267"/>
      <c r="K34" s="267"/>
      <c r="L34" s="267"/>
      <c r="M34" s="267"/>
      <c r="N34" s="267"/>
      <c r="O34" s="267"/>
      <c r="P34" s="267"/>
      <c r="Q34" s="267"/>
      <c r="R34" s="267"/>
      <c r="S34" s="267"/>
      <c r="T34" s="267"/>
      <c r="U34" s="267"/>
      <c r="V34" s="267"/>
      <c r="W34" s="267"/>
      <c r="X34" s="267"/>
      <c r="Y34" s="267"/>
    </row>
    <row r="35" spans="2:25" s="269" customFormat="1" ht="15" customHeight="1" x14ac:dyDescent="0.2">
      <c r="B35" s="267"/>
      <c r="C35" s="223">
        <f>'Session Information'!$C$10</f>
        <v>42613</v>
      </c>
      <c r="D35" s="267"/>
      <c r="E35" s="267"/>
      <c r="F35" s="267"/>
      <c r="G35" s="270"/>
      <c r="H35" s="267"/>
      <c r="I35" s="267"/>
      <c r="J35" s="267"/>
      <c r="K35" s="267"/>
      <c r="L35" s="267"/>
      <c r="M35" s="267"/>
      <c r="N35" s="267"/>
      <c r="O35" s="267"/>
      <c r="P35" s="267"/>
      <c r="Q35" s="267"/>
      <c r="R35" s="267"/>
      <c r="S35" s="267"/>
      <c r="T35" s="267"/>
      <c r="U35" s="267"/>
      <c r="V35" s="267"/>
      <c r="W35" s="267"/>
      <c r="X35" s="267"/>
      <c r="Y35" s="267"/>
    </row>
    <row r="36" spans="2:25" ht="19.149999999999999" customHeight="1" x14ac:dyDescent="0.25"/>
    <row r="37" spans="2:25" x14ac:dyDescent="0.25">
      <c r="C37" s="212" t="s">
        <v>100</v>
      </c>
    </row>
    <row r="38" spans="2:25" x14ac:dyDescent="0.25">
      <c r="C38" s="212" t="s">
        <v>101</v>
      </c>
    </row>
    <row r="39" spans="2:25" ht="5.45" customHeight="1" x14ac:dyDescent="0.25"/>
    <row r="40" spans="2:25" x14ac:dyDescent="0.25">
      <c r="C40" s="212" t="s">
        <v>103</v>
      </c>
    </row>
    <row r="41" spans="2:25" x14ac:dyDescent="0.25">
      <c r="C41" s="212" t="s">
        <v>87</v>
      </c>
    </row>
    <row r="42" spans="2:25" ht="6" customHeight="1" x14ac:dyDescent="0.25"/>
    <row r="43" spans="2:25" ht="28.9" customHeight="1" x14ac:dyDescent="0.25">
      <c r="C43" s="490" t="s">
        <v>106</v>
      </c>
      <c r="D43" s="490"/>
      <c r="E43" s="490"/>
      <c r="F43" s="490"/>
      <c r="G43" s="490"/>
      <c r="H43" s="490"/>
      <c r="I43" s="490"/>
      <c r="J43" s="490"/>
    </row>
  </sheetData>
  <mergeCells count="7">
    <mergeCell ref="C2:X2"/>
    <mergeCell ref="C3:X3"/>
    <mergeCell ref="C43:J43"/>
    <mergeCell ref="F11:F12"/>
    <mergeCell ref="G11:G12"/>
    <mergeCell ref="D11:D12"/>
    <mergeCell ref="E11:E12"/>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63"/>
  <sheetViews>
    <sheetView showGridLines="0" topLeftCell="A24" workbookViewId="0"/>
  </sheetViews>
  <sheetFormatPr defaultRowHeight="15" x14ac:dyDescent="0.25"/>
  <cols>
    <col min="1" max="1" width="2.140625" customWidth="1"/>
    <col min="2" max="2" width="1.140625" customWidth="1"/>
    <col min="3" max="3" width="33.140625" customWidth="1"/>
    <col min="4" max="4" width="13.5703125" customWidth="1"/>
    <col min="5" max="5" width="16.85546875" customWidth="1"/>
    <col min="6" max="6" width="15" customWidth="1"/>
    <col min="7" max="7" width="17.28515625" customWidth="1"/>
    <col min="8" max="8" width="1.28515625" customWidth="1"/>
  </cols>
  <sheetData>
    <row r="1" spans="1:25" ht="7.5" customHeight="1" x14ac:dyDescent="0.25">
      <c r="A1" s="481" t="s">
        <v>257</v>
      </c>
      <c r="B1" s="1"/>
      <c r="C1" s="2"/>
      <c r="D1" s="2"/>
      <c r="E1" s="2"/>
      <c r="F1" s="2"/>
      <c r="H1" s="16"/>
    </row>
    <row r="2" spans="1:25" ht="18" x14ac:dyDescent="0.25">
      <c r="B2" s="1"/>
      <c r="C2" s="507" t="s">
        <v>35</v>
      </c>
      <c r="D2" s="507"/>
      <c r="E2" s="507"/>
      <c r="F2" s="507"/>
      <c r="G2" s="507"/>
      <c r="H2" s="507"/>
      <c r="I2" s="507"/>
      <c r="J2" s="507"/>
      <c r="K2" s="507"/>
      <c r="L2" s="507"/>
      <c r="M2" s="507"/>
      <c r="N2" s="507"/>
      <c r="O2" s="507"/>
      <c r="P2" s="507"/>
      <c r="Q2" s="507"/>
      <c r="R2" s="507"/>
      <c r="S2" s="507"/>
      <c r="T2" s="507"/>
      <c r="U2" s="507"/>
      <c r="V2" s="507"/>
      <c r="W2" s="507"/>
      <c r="X2" s="507"/>
      <c r="Y2" s="507"/>
    </row>
    <row r="3" spans="1:25" x14ac:dyDescent="0.25">
      <c r="B3" s="1"/>
      <c r="C3" s="508" t="s">
        <v>34</v>
      </c>
      <c r="D3" s="508"/>
      <c r="E3" s="508"/>
      <c r="F3" s="508"/>
      <c r="G3" s="508"/>
      <c r="H3" s="508"/>
      <c r="I3" s="508"/>
      <c r="J3" s="508"/>
      <c r="K3" s="508"/>
      <c r="L3" s="508"/>
      <c r="M3" s="508"/>
      <c r="N3" s="508"/>
      <c r="O3" s="508"/>
      <c r="P3" s="508"/>
      <c r="Q3" s="508"/>
      <c r="R3" s="508"/>
      <c r="S3" s="508"/>
      <c r="T3" s="508"/>
      <c r="U3" s="508"/>
      <c r="V3" s="508"/>
      <c r="W3" s="508"/>
      <c r="X3" s="508"/>
      <c r="Y3" s="508"/>
    </row>
    <row r="4" spans="1:25" ht="6.75" customHeight="1" x14ac:dyDescent="0.25">
      <c r="B4" s="1"/>
      <c r="C4" s="390"/>
      <c r="D4" s="69"/>
      <c r="E4" s="69"/>
      <c r="F4" s="69"/>
      <c r="G4" s="70"/>
      <c r="H4" s="71"/>
      <c r="I4" s="70"/>
      <c r="J4" s="70"/>
      <c r="K4" s="70"/>
      <c r="L4" s="70"/>
      <c r="M4" s="70"/>
      <c r="N4" s="70"/>
      <c r="O4" s="70"/>
      <c r="P4" s="70"/>
      <c r="Q4" s="70"/>
      <c r="R4" s="70"/>
      <c r="S4" s="70"/>
      <c r="T4" s="70"/>
      <c r="U4" s="70"/>
      <c r="V4" s="70"/>
      <c r="W4" s="70"/>
      <c r="X4" s="70"/>
      <c r="Y4" s="70"/>
    </row>
    <row r="5" spans="1:25" ht="20.25" customHeight="1" x14ac:dyDescent="0.25">
      <c r="B5" s="431"/>
      <c r="C5" s="432" t="str">
        <f>'Session Information'!C13:D13</f>
        <v>Name of Project</v>
      </c>
      <c r="D5" s="433"/>
      <c r="E5" s="433"/>
      <c r="F5" s="433"/>
      <c r="G5" s="434">
        <f ca="1">TODAY()</f>
        <v>43221</v>
      </c>
      <c r="H5" s="435"/>
    </row>
    <row r="6" spans="1:25" ht="6" customHeight="1" x14ac:dyDescent="0.25"/>
    <row r="7" spans="1:25" ht="52.5" customHeight="1" x14ac:dyDescent="0.25">
      <c r="C7" s="494" t="s">
        <v>233</v>
      </c>
      <c r="D7" s="494"/>
      <c r="E7" s="494"/>
      <c r="F7" s="494"/>
      <c r="G7" s="494"/>
    </row>
    <row r="8" spans="1:25" ht="6" customHeight="1" x14ac:dyDescent="0.25"/>
    <row r="9" spans="1:25" ht="27" customHeight="1" x14ac:dyDescent="0.25">
      <c r="C9" s="225" t="s">
        <v>227</v>
      </c>
    </row>
    <row r="10" spans="1:25" ht="4.5" customHeight="1" x14ac:dyDescent="0.25">
      <c r="B10" s="90"/>
      <c r="C10" s="91"/>
      <c r="D10" s="91"/>
      <c r="E10" s="91"/>
      <c r="F10" s="91"/>
      <c r="G10" s="91"/>
      <c r="H10" s="92"/>
    </row>
    <row r="11" spans="1:25" ht="20.25" customHeight="1" x14ac:dyDescent="0.25">
      <c r="B11" s="93"/>
      <c r="C11" s="439" t="s">
        <v>220</v>
      </c>
      <c r="D11" s="94"/>
      <c r="E11" s="94"/>
      <c r="F11" s="94"/>
      <c r="G11" s="94"/>
      <c r="H11" s="95"/>
    </row>
    <row r="12" spans="1:25" ht="15.75" thickBot="1" x14ac:dyDescent="0.3">
      <c r="B12" s="93"/>
      <c r="C12" s="94"/>
      <c r="D12" s="440" t="s">
        <v>186</v>
      </c>
      <c r="E12" s="441"/>
      <c r="F12" s="440" t="s">
        <v>187</v>
      </c>
      <c r="G12" s="441"/>
      <c r="H12" s="95"/>
    </row>
    <row r="13" spans="1:25" ht="30" customHeight="1" x14ac:dyDescent="0.25">
      <c r="B13" s="93"/>
      <c r="C13" s="449" t="s">
        <v>22</v>
      </c>
      <c r="D13" s="452" t="str">
        <f>'Step 1 Facilities'!E11</f>
        <v>ELEMENTARY</v>
      </c>
      <c r="E13" s="453"/>
      <c r="F13" s="452" t="str">
        <f>'Step 1 Facilities'!F11</f>
        <v>SECONDARY</v>
      </c>
      <c r="G13" s="453"/>
      <c r="H13" s="95"/>
    </row>
    <row r="14" spans="1:25" ht="45.75" customHeight="1" x14ac:dyDescent="0.25">
      <c r="B14" s="93"/>
      <c r="C14" s="96"/>
      <c r="D14" s="454" t="s">
        <v>221</v>
      </c>
      <c r="E14" s="455" t="s">
        <v>234</v>
      </c>
      <c r="F14" s="461" t="s">
        <v>221</v>
      </c>
      <c r="G14" s="455" t="s">
        <v>234</v>
      </c>
      <c r="H14" s="95"/>
    </row>
    <row r="15" spans="1:25" ht="24.75" customHeight="1" x14ac:dyDescent="0.25">
      <c r="B15" s="93"/>
      <c r="C15" s="450" t="str">
        <f>'Step 1 Facilities'!C21</f>
        <v>Single Gym</v>
      </c>
      <c r="D15" s="456">
        <v>1000</v>
      </c>
      <c r="E15" s="457">
        <f>SUM(('Step 10 Hourly Rates for CR'!D14)*'Step 9 Review Hrly per Sq Ft'!$E$18)*D15</f>
        <v>20407.581583870298</v>
      </c>
      <c r="F15" s="456">
        <v>1000</v>
      </c>
      <c r="G15" s="457">
        <f>SUM(('Step 10 Hourly Rates for CR'!F14)*'Step 9 Review Hrly per Sq Ft'!$F$18)*F15</f>
        <v>28899.94765083104</v>
      </c>
      <c r="H15" s="95"/>
    </row>
    <row r="16" spans="1:25" ht="24.75" customHeight="1" x14ac:dyDescent="0.25">
      <c r="B16" s="93"/>
      <c r="C16" s="450" t="str">
        <f>'Step 1 Facilities'!C22</f>
        <v>Double Gym</v>
      </c>
      <c r="D16" s="456">
        <v>1000</v>
      </c>
      <c r="E16" s="457">
        <f>SUM(('Step 10 Hourly Rates for CR'!D15)*'Step 9 Review Hrly per Sq Ft'!$E$18)*D16</f>
        <v>22675.090648744779</v>
      </c>
      <c r="F16" s="456">
        <v>1000</v>
      </c>
      <c r="G16" s="457">
        <f>SUM(('Step 10 Hourly Rates for CR'!F15)*'Step 9 Review Hrly per Sq Ft'!$F$18)*F16</f>
        <v>54187.401845308203</v>
      </c>
      <c r="H16" s="95"/>
    </row>
    <row r="17" spans="2:9" ht="24.75" customHeight="1" x14ac:dyDescent="0.25">
      <c r="B17" s="93"/>
      <c r="C17" s="450" t="str">
        <f>'Step 1 Facilities'!C23</f>
        <v>Stage</v>
      </c>
      <c r="D17" s="456">
        <v>1000</v>
      </c>
      <c r="E17" s="457">
        <f>SUM(('Step 10 Hourly Rates for CR'!D16)*'Step 9 Review Hrly per Sq Ft'!$E$18)*D17</f>
        <v>4081.5163167740602</v>
      </c>
      <c r="F17" s="456">
        <v>1000</v>
      </c>
      <c r="G17" s="457">
        <f>SUM(('Step 10 Hourly Rates for CR'!F16)*'Step 9 Review Hrly per Sq Ft'!$F$18)*F17</f>
        <v>8669.9842952493127</v>
      </c>
      <c r="H17" s="95"/>
    </row>
    <row r="18" spans="2:9" ht="24.75" customHeight="1" x14ac:dyDescent="0.25">
      <c r="B18" s="93"/>
      <c r="C18" s="450" t="str">
        <f>'Step 1 Facilities'!C24</f>
        <v>Classroom</v>
      </c>
      <c r="D18" s="456">
        <v>1000</v>
      </c>
      <c r="E18" s="457">
        <f>SUM(('Step 10 Hourly Rates for CR'!D17)*'Step 9 Review Hrly per Sq Ft'!$E$18)*D18</f>
        <v>6349.0253816485374</v>
      </c>
      <c r="F18" s="456">
        <v>1000</v>
      </c>
      <c r="G18" s="457">
        <f>SUM(('Step 10 Hourly Rates for CR'!F17)*'Step 9 Review Hrly per Sq Ft'!$F$18)*F18</f>
        <v>6141.2388758015959</v>
      </c>
      <c r="H18" s="95"/>
    </row>
    <row r="19" spans="2:9" ht="24.75" customHeight="1" x14ac:dyDescent="0.25">
      <c r="B19" s="93"/>
      <c r="C19" s="450" t="str">
        <f>'Step 1 Facilities'!C25</f>
        <v>Cafetorium/Lunchroom</v>
      </c>
      <c r="D19" s="456">
        <v>1000</v>
      </c>
      <c r="E19" s="457">
        <f>SUM(('Step 10 Hourly Rates for CR'!D18)*'Step 9 Review Hrly per Sq Ft'!$E$18)*D19</f>
        <v>12849.218034288708</v>
      </c>
      <c r="F19" s="456">
        <v>1000</v>
      </c>
      <c r="G19" s="457">
        <f>SUM(('Step 10 Hourly Rates for CR'!F18)*'Step 9 Review Hrly per Sq Ft'!$F$18)*F19</f>
        <v>21674.960738123282</v>
      </c>
      <c r="H19" s="95"/>
    </row>
    <row r="20" spans="2:9" ht="24.75" customHeight="1" x14ac:dyDescent="0.25">
      <c r="B20" s="93"/>
      <c r="C20" s="450" t="str">
        <f>'Step 1 Facilities'!C26</f>
        <v>Library</v>
      </c>
      <c r="D20" s="456">
        <v>1000</v>
      </c>
      <c r="E20" s="457">
        <f>SUM(('Step 10 Hourly Rates for CR'!D19)*'Step 9 Review Hrly per Sq Ft'!$E$18)*D20</f>
        <v>7558.3635495815925</v>
      </c>
      <c r="F20" s="456">
        <v>1000</v>
      </c>
      <c r="G20" s="457">
        <f>SUM(('Step 10 Hourly Rates for CR'!F19)*'Step 9 Review Hrly per Sq Ft'!$F$18)*F20</f>
        <v>18062.467281769401</v>
      </c>
      <c r="H20" s="95"/>
    </row>
    <row r="21" spans="2:9" ht="24.75" customHeight="1" x14ac:dyDescent="0.25">
      <c r="B21" s="93"/>
      <c r="C21" s="450" t="str">
        <f>'Step 1 Facilities'!C27</f>
        <v>Kitchen</v>
      </c>
      <c r="D21" s="456">
        <v>1000</v>
      </c>
      <c r="E21" s="457">
        <f>SUM(('Step 10 Hourly Rates for CR'!D20)*'Step 9 Review Hrly per Sq Ft'!$E$18)*D21</f>
        <v>2078.5499761349379</v>
      </c>
      <c r="F21" s="456">
        <v>1000</v>
      </c>
      <c r="G21" s="457">
        <f>SUM(('Step 10 Hourly Rates for CR'!F20)*'Step 9 Review Hrly per Sq Ft'!$F$18)*F21</f>
        <v>5490.990053657898</v>
      </c>
      <c r="H21" s="95"/>
    </row>
    <row r="22" spans="2:9" ht="24.75" customHeight="1" x14ac:dyDescent="0.25">
      <c r="B22" s="93"/>
      <c r="C22" s="450" t="str">
        <f>'Step 1 Facilities'!C28</f>
        <v>Other</v>
      </c>
      <c r="D22" s="456">
        <v>1000</v>
      </c>
      <c r="E22" s="457">
        <f>SUM(('Step 10 Hourly Rates for CR'!D21)*'Step 9 Review Hrly per Sq Ft'!$E$18)*D22</f>
        <v>10581.708969414231</v>
      </c>
      <c r="F22" s="456">
        <v>1000</v>
      </c>
      <c r="G22" s="457">
        <f>SUM(('Step 10 Hourly Rates for CR'!F21)*'Step 9 Review Hrly per Sq Ft'!$F$18)*F22</f>
        <v>8669.9842952493127</v>
      </c>
      <c r="H22" s="95"/>
      <c r="I22" s="85"/>
    </row>
    <row r="23" spans="2:9" ht="24.75" customHeight="1" x14ac:dyDescent="0.25">
      <c r="B23" s="93"/>
      <c r="C23" s="450" t="str">
        <f>'Step 1 Facilities'!C29</f>
        <v>Music Room</v>
      </c>
      <c r="D23" s="456">
        <v>1000</v>
      </c>
      <c r="E23" s="457">
        <f>SUM(('Step 10 Hourly Rates for CR'!D22)*'Step 9 Review Hrly per Sq Ft'!$E$18)*D23</f>
        <v>4535.0181297489553</v>
      </c>
      <c r="F23" s="456">
        <v>1000</v>
      </c>
      <c r="G23" s="457">
        <f>SUM(('Step 10 Hourly Rates for CR'!F22)*'Step 9 Review Hrly per Sq Ft'!$F$18)*F23</f>
        <v>8669.9842952493127</v>
      </c>
      <c r="H23" s="95"/>
    </row>
    <row r="24" spans="2:9" ht="24.75" customHeight="1" x14ac:dyDescent="0.25">
      <c r="B24" s="93"/>
      <c r="C24" s="450" t="str">
        <f>'Step 1 Facilities'!C30</f>
        <v>Daycare</v>
      </c>
      <c r="D24" s="456">
        <v>1000</v>
      </c>
      <c r="E24" s="457">
        <f>SUM(('Step 10 Hourly Rates for CR'!D23)*'Step 9 Review Hrly per Sq Ft'!$E$18)*D24</f>
        <v>51164.307104860018</v>
      </c>
      <c r="F24" s="456">
        <v>1000</v>
      </c>
      <c r="G24" s="457">
        <f>SUM(('Step 10 Hourly Rates for CR'!F23)*'Step 9 Review Hrly per Sq Ft'!$F$18)*F24</f>
        <v>72249.869127077603</v>
      </c>
      <c r="H24" s="95"/>
    </row>
    <row r="25" spans="2:9" ht="24.75" customHeight="1" x14ac:dyDescent="0.25">
      <c r="B25" s="93"/>
      <c r="C25" s="465" t="str">
        <f>'Step 1 Facilities'!C34</f>
        <v>Sports Field (non-enhanced)</v>
      </c>
      <c r="D25" s="466">
        <v>1000</v>
      </c>
      <c r="E25" s="457">
        <f>SUM(('Step 10 Hourly Rates for CR'!D27)*'Step 9 Review Hrly per Sq Ft'!$E$19)*D25</f>
        <v>25795.599493335649</v>
      </c>
      <c r="F25" s="466">
        <v>1000</v>
      </c>
      <c r="G25" s="457">
        <f>SUM(('Step 10 Hourly Rates for CR'!F27)*'Step 9 Review Hrly per Sq Ft'!$E$19)*F25</f>
        <v>68788.26531556173</v>
      </c>
      <c r="H25" s="95"/>
    </row>
    <row r="26" spans="2:9" ht="24.75" customHeight="1" thickBot="1" x14ac:dyDescent="0.3">
      <c r="B26" s="93"/>
      <c r="C26" s="451" t="str">
        <f>'Step 1 Facilities'!C35</f>
        <v>Green Space / Parking Lot</v>
      </c>
      <c r="D26" s="458">
        <v>1000</v>
      </c>
      <c r="E26" s="457">
        <f>SUM(('Step 10 Hourly Rates for CR'!D28)*'Step 9 Review Hrly per Sq Ft'!$E$19)*D26</f>
        <v>25795.599493335649</v>
      </c>
      <c r="F26" s="458">
        <v>1000</v>
      </c>
      <c r="G26" s="457">
        <f>SUM(('Step 10 Hourly Rates for CR'!F28)*'Step 9 Review Hrly per Sq Ft'!$E$19)*F26</f>
        <v>25795.599493335649</v>
      </c>
      <c r="H26" s="95"/>
    </row>
    <row r="27" spans="2:9" ht="22.5" customHeight="1" thickTop="1" thickBot="1" x14ac:dyDescent="0.3">
      <c r="B27" s="93"/>
      <c r="C27" s="426" t="s">
        <v>54</v>
      </c>
      <c r="D27" s="459">
        <f>SUM(D15:D26)</f>
        <v>12000</v>
      </c>
      <c r="E27" s="460">
        <f>SUM(E15:E26)</f>
        <v>193871.57868173742</v>
      </c>
      <c r="F27" s="459">
        <f>SUM(F15:F26)</f>
        <v>12000</v>
      </c>
      <c r="G27" s="460">
        <f>SUM(G15:G26)</f>
        <v>327300.69326721429</v>
      </c>
      <c r="H27" s="95"/>
    </row>
    <row r="28" spans="2:9" s="251" customFormat="1" ht="22.5" customHeight="1" x14ac:dyDescent="0.25">
      <c r="B28" s="247"/>
      <c r="C28" s="437" t="s">
        <v>225</v>
      </c>
      <c r="D28" s="437"/>
      <c r="E28" s="437"/>
      <c r="F28" s="437"/>
      <c r="G28" s="423">
        <f>SUM(E27+G27)</f>
        <v>521172.2719489517</v>
      </c>
      <c r="H28" s="250"/>
    </row>
    <row r="29" spans="2:9" s="251" customFormat="1" ht="6" customHeight="1" x14ac:dyDescent="0.25">
      <c r="B29" s="247"/>
      <c r="C29" s="437"/>
      <c r="D29" s="437"/>
      <c r="E29" s="437"/>
      <c r="F29" s="437"/>
      <c r="G29" s="437"/>
      <c r="H29" s="250"/>
    </row>
    <row r="30" spans="2:9" ht="22.5" customHeight="1" x14ac:dyDescent="0.25">
      <c r="B30" s="93"/>
      <c r="C30" s="437" t="s">
        <v>222</v>
      </c>
      <c r="D30" s="94"/>
      <c r="E30" s="94"/>
      <c r="F30" s="94"/>
      <c r="G30" s="425">
        <v>50000</v>
      </c>
      <c r="H30" s="95"/>
    </row>
    <row r="31" spans="2:9" ht="22.5" customHeight="1" thickBot="1" x14ac:dyDescent="0.3">
      <c r="B31" s="93"/>
      <c r="C31" s="428" t="s">
        <v>223</v>
      </c>
      <c r="D31" s="424"/>
      <c r="E31" s="424"/>
      <c r="F31" s="424"/>
      <c r="G31" s="429">
        <v>190000</v>
      </c>
      <c r="H31" s="95"/>
    </row>
    <row r="32" spans="2:9" s="251" customFormat="1" ht="22.5" customHeight="1" x14ac:dyDescent="0.25">
      <c r="B32" s="247"/>
      <c r="C32" s="437" t="s">
        <v>224</v>
      </c>
      <c r="D32" s="437"/>
      <c r="E32" s="437"/>
      <c r="F32" s="437"/>
      <c r="G32" s="423">
        <f>SUM(G30:G31)</f>
        <v>240000</v>
      </c>
      <c r="H32" s="250"/>
    </row>
    <row r="33" spans="1:9" ht="6" customHeight="1" thickBot="1" x14ac:dyDescent="0.3">
      <c r="B33" s="93"/>
      <c r="C33" s="94"/>
      <c r="D33" s="94"/>
      <c r="E33" s="94"/>
      <c r="F33" s="94"/>
      <c r="G33" s="94"/>
      <c r="H33" s="95"/>
    </row>
    <row r="34" spans="1:9" s="251" customFormat="1" ht="22.5" customHeight="1" thickBot="1" x14ac:dyDescent="0.3">
      <c r="B34" s="247"/>
      <c r="C34" s="437" t="s">
        <v>226</v>
      </c>
      <c r="D34" s="437"/>
      <c r="E34" s="437"/>
      <c r="F34" s="437"/>
      <c r="G34" s="430">
        <f>SUM(G32-G28)</f>
        <v>-281172.2719489517</v>
      </c>
      <c r="H34" s="250"/>
    </row>
    <row r="35" spans="1:9" s="251" customFormat="1" ht="5.25" customHeight="1" x14ac:dyDescent="0.25">
      <c r="B35" s="443"/>
      <c r="C35" s="444"/>
      <c r="D35" s="444"/>
      <c r="E35" s="444"/>
      <c r="F35" s="444"/>
      <c r="G35" s="444"/>
      <c r="H35" s="445"/>
    </row>
    <row r="36" spans="1:9" s="251" customFormat="1" ht="6" customHeight="1" x14ac:dyDescent="0.25">
      <c r="B36" s="437"/>
      <c r="C36" s="437"/>
      <c r="D36" s="437"/>
      <c r="E36" s="437"/>
      <c r="F36" s="437"/>
      <c r="G36" s="437"/>
      <c r="H36" s="437"/>
    </row>
    <row r="37" spans="1:9" s="251" customFormat="1" ht="5.25" customHeight="1" x14ac:dyDescent="0.25">
      <c r="B37" s="446"/>
      <c r="C37" s="447"/>
      <c r="D37" s="447"/>
      <c r="E37" s="447"/>
      <c r="F37" s="447"/>
      <c r="G37" s="447"/>
      <c r="H37" s="448"/>
    </row>
    <row r="38" spans="1:9" s="251" customFormat="1" ht="22.5" customHeight="1" x14ac:dyDescent="0.25">
      <c r="A38" s="437"/>
      <c r="B38" s="247"/>
      <c r="C38" s="439" t="s">
        <v>231</v>
      </c>
      <c r="D38" s="437"/>
      <c r="E38" s="437"/>
      <c r="F38" s="437"/>
      <c r="G38" s="437"/>
      <c r="H38" s="250"/>
      <c r="I38" s="437"/>
    </row>
    <row r="39" spans="1:9" s="251" customFormat="1" ht="5.25" customHeight="1" x14ac:dyDescent="0.25">
      <c r="A39" s="437"/>
      <c r="B39" s="247"/>
      <c r="C39" s="439"/>
      <c r="D39" s="437"/>
      <c r="E39" s="437"/>
      <c r="F39" s="437"/>
      <c r="G39" s="437"/>
      <c r="H39" s="250"/>
      <c r="I39" s="437"/>
    </row>
    <row r="40" spans="1:9" ht="24.75" customHeight="1" x14ac:dyDescent="0.25">
      <c r="B40" s="93"/>
      <c r="C40" s="437" t="s">
        <v>228</v>
      </c>
      <c r="D40" s="94"/>
      <c r="E40" s="94"/>
      <c r="F40" s="436">
        <v>18000</v>
      </c>
      <c r="G40" s="94"/>
      <c r="H40" s="95"/>
    </row>
    <row r="41" spans="1:9" ht="22.5" customHeight="1" x14ac:dyDescent="0.25">
      <c r="B41" s="93"/>
      <c r="C41" s="437" t="s">
        <v>232</v>
      </c>
      <c r="D41" s="94"/>
      <c r="E41" s="94"/>
      <c r="F41" s="94"/>
      <c r="G41" s="438">
        <f>SUM(F40*'Step 6 Rate for Dedicated Spc'!H37)</f>
        <v>236937.25490196078</v>
      </c>
      <c r="H41" s="95"/>
    </row>
    <row r="42" spans="1:9" ht="21" customHeight="1" x14ac:dyDescent="0.25">
      <c r="B42" s="93"/>
      <c r="C42" s="427" t="s">
        <v>66</v>
      </c>
      <c r="D42" s="94"/>
      <c r="E42" s="94"/>
      <c r="F42" s="436">
        <f>SUM(F40*'Step 4 Assumptions'!M15)</f>
        <v>5400</v>
      </c>
      <c r="G42" s="94"/>
      <c r="H42" s="95"/>
    </row>
    <row r="43" spans="1:9" ht="21" customHeight="1" thickBot="1" x14ac:dyDescent="0.3">
      <c r="B43" s="93"/>
      <c r="C43" s="462" t="s">
        <v>235</v>
      </c>
      <c r="D43" s="424"/>
      <c r="E43" s="424"/>
      <c r="F43" s="424"/>
      <c r="G43" s="463">
        <f>SUM(F42*'Step 6 Rate for Dedicated Spc'!H37)</f>
        <v>71081.176470588238</v>
      </c>
      <c r="H43" s="95"/>
    </row>
    <row r="44" spans="1:9" ht="27" customHeight="1" x14ac:dyDescent="0.25">
      <c r="B44" s="93"/>
      <c r="C44" s="427" t="s">
        <v>236</v>
      </c>
      <c r="D44" s="94"/>
      <c r="E44" s="94"/>
      <c r="F44" s="94"/>
      <c r="G44" s="422">
        <f>SUM(G41+G43)</f>
        <v>308018.43137254904</v>
      </c>
      <c r="H44" s="95"/>
    </row>
    <row r="45" spans="1:9" ht="3.75" customHeight="1" x14ac:dyDescent="0.25">
      <c r="B45" s="93"/>
      <c r="C45" s="94"/>
      <c r="D45" s="94"/>
      <c r="E45" s="94"/>
      <c r="F45" s="94"/>
      <c r="G45" s="94"/>
      <c r="H45" s="95"/>
    </row>
    <row r="46" spans="1:9" ht="22.5" customHeight="1" x14ac:dyDescent="0.25">
      <c r="B46" s="93"/>
      <c r="C46" s="437" t="s">
        <v>229</v>
      </c>
      <c r="D46" s="94"/>
      <c r="E46" s="94"/>
      <c r="F46" s="94"/>
      <c r="G46" s="425">
        <v>30000</v>
      </c>
      <c r="H46" s="95"/>
    </row>
    <row r="47" spans="1:9" ht="3.75" customHeight="1" thickBot="1" x14ac:dyDescent="0.3">
      <c r="B47" s="93"/>
      <c r="C47" s="94"/>
      <c r="D47" s="94"/>
      <c r="E47" s="94"/>
      <c r="F47" s="94"/>
      <c r="G47" s="94"/>
      <c r="H47" s="95"/>
    </row>
    <row r="48" spans="1:9" s="251" customFormat="1" ht="22.5" customHeight="1" thickBot="1" x14ac:dyDescent="0.3">
      <c r="B48" s="247"/>
      <c r="C48" s="437" t="s">
        <v>230</v>
      </c>
      <c r="D48" s="437"/>
      <c r="E48" s="437"/>
      <c r="F48" s="437"/>
      <c r="G48" s="430">
        <f>SUM(G46-G44)</f>
        <v>-278018.43137254904</v>
      </c>
      <c r="H48" s="250"/>
    </row>
    <row r="49" spans="2:10" ht="6.75" customHeight="1" x14ac:dyDescent="0.25">
      <c r="B49" s="96"/>
      <c r="C49" s="97"/>
      <c r="D49" s="97"/>
      <c r="E49" s="97"/>
      <c r="F49" s="97"/>
      <c r="G49" s="97"/>
      <c r="H49" s="98"/>
    </row>
    <row r="50" spans="2:10" ht="5.25" customHeight="1" x14ac:dyDescent="0.25"/>
    <row r="51" spans="2:10" x14ac:dyDescent="0.25">
      <c r="B51" s="442"/>
      <c r="C51" s="221" t="str">
        <f>'Session Information'!$C$16</f>
        <v>Name</v>
      </c>
      <c r="D51" s="442"/>
      <c r="E51" s="442"/>
      <c r="F51" s="442"/>
      <c r="G51" s="442"/>
      <c r="H51" s="442"/>
    </row>
    <row r="52" spans="2:10" x14ac:dyDescent="0.25">
      <c r="B52" s="442"/>
      <c r="C52" s="221" t="str">
        <f>'Session Information'!$C$19</f>
        <v>Department</v>
      </c>
      <c r="D52" s="442"/>
      <c r="E52" s="442"/>
      <c r="F52" s="442"/>
      <c r="G52" s="442"/>
      <c r="H52" s="442"/>
    </row>
    <row r="53" spans="2:10" x14ac:dyDescent="0.25">
      <c r="B53" s="442"/>
      <c r="C53" s="221" t="str">
        <f>'Session Information'!$C$7</f>
        <v>Distict School Board Name</v>
      </c>
      <c r="D53" s="442"/>
      <c r="E53" s="442"/>
      <c r="F53" s="442"/>
      <c r="G53" s="442"/>
      <c r="H53" s="442"/>
    </row>
    <row r="54" spans="2:10" x14ac:dyDescent="0.25">
      <c r="B54" s="442"/>
      <c r="C54" s="222" t="s">
        <v>93</v>
      </c>
      <c r="D54" s="442"/>
      <c r="E54" s="442"/>
      <c r="F54" s="442"/>
      <c r="G54" s="442"/>
      <c r="H54" s="442"/>
    </row>
    <row r="55" spans="2:10" x14ac:dyDescent="0.25">
      <c r="B55" s="442"/>
      <c r="C55" s="223">
        <f>'Session Information'!$C$10</f>
        <v>42613</v>
      </c>
      <c r="D55" s="442"/>
      <c r="E55" s="442"/>
      <c r="F55" s="442"/>
      <c r="G55" s="442"/>
      <c r="H55" s="442"/>
    </row>
    <row r="57" spans="2:10" x14ac:dyDescent="0.25">
      <c r="C57" s="212" t="s">
        <v>100</v>
      </c>
      <c r="G57" s="16"/>
    </row>
    <row r="58" spans="2:10" x14ac:dyDescent="0.25">
      <c r="C58" s="212" t="s">
        <v>101</v>
      </c>
      <c r="G58" s="16"/>
    </row>
    <row r="59" spans="2:10" ht="6" customHeight="1" x14ac:dyDescent="0.25">
      <c r="G59" s="16"/>
    </row>
    <row r="60" spans="2:10" x14ac:dyDescent="0.25">
      <c r="C60" s="212" t="s">
        <v>103</v>
      </c>
      <c r="G60" s="16"/>
    </row>
    <row r="61" spans="2:10" x14ac:dyDescent="0.25">
      <c r="C61" s="212" t="s">
        <v>87</v>
      </c>
      <c r="G61" s="16"/>
    </row>
    <row r="62" spans="2:10" x14ac:dyDescent="0.25">
      <c r="G62" s="16"/>
    </row>
    <row r="63" spans="2:10" ht="24.75" customHeight="1" x14ac:dyDescent="0.25">
      <c r="C63" s="490" t="s">
        <v>106</v>
      </c>
      <c r="D63" s="490"/>
      <c r="E63" s="490"/>
      <c r="F63" s="490"/>
      <c r="G63" s="490"/>
      <c r="H63" s="213"/>
      <c r="I63" s="213"/>
      <c r="J63" s="213"/>
    </row>
  </sheetData>
  <mergeCells count="4">
    <mergeCell ref="C2:Y2"/>
    <mergeCell ref="C3:Y3"/>
    <mergeCell ref="C63:G63"/>
    <mergeCell ref="C7:G7"/>
  </mergeCells>
  <pageMargins left="0.7" right="0.7" top="0.75" bottom="0.75" header="0.3" footer="0.3"/>
  <pageSetup orientation="portrait" horizontalDpi="0" verticalDpi="0" copies="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6"/>
  <sheetViews>
    <sheetView showGridLines="0" workbookViewId="0"/>
  </sheetViews>
  <sheetFormatPr defaultRowHeight="15" x14ac:dyDescent="0.25"/>
  <cols>
    <col min="1" max="1" width="2" customWidth="1"/>
    <col min="2" max="2" width="1.28515625" customWidth="1"/>
    <col min="3" max="3" width="6.5703125" customWidth="1"/>
    <col min="4" max="4" width="83.140625" customWidth="1"/>
    <col min="5" max="6" width="1.28515625" customWidth="1"/>
  </cols>
  <sheetData>
    <row r="1" spans="1:5" x14ac:dyDescent="0.25">
      <c r="A1" s="481" t="s">
        <v>246</v>
      </c>
    </row>
    <row r="2" spans="1:5" ht="18" x14ac:dyDescent="0.25">
      <c r="C2" s="183" t="s">
        <v>35</v>
      </c>
      <c r="D2" s="183"/>
    </row>
    <row r="3" spans="1:5" x14ac:dyDescent="0.25">
      <c r="C3" s="184" t="s">
        <v>34</v>
      </c>
      <c r="D3" s="184"/>
    </row>
    <row r="4" spans="1:5" ht="6" customHeight="1" x14ac:dyDescent="0.25"/>
    <row r="5" spans="1:5" ht="5.45" customHeight="1" x14ac:dyDescent="0.25">
      <c r="B5" s="190"/>
      <c r="C5" s="192"/>
      <c r="D5" s="192"/>
      <c r="E5" s="193"/>
    </row>
    <row r="6" spans="1:5" s="86" customFormat="1" x14ac:dyDescent="0.25">
      <c r="B6" s="195"/>
      <c r="C6" s="275" t="s">
        <v>89</v>
      </c>
      <c r="D6" s="276"/>
      <c r="E6" s="196"/>
    </row>
    <row r="7" spans="1:5" s="86" customFormat="1" ht="24" customHeight="1" x14ac:dyDescent="0.25">
      <c r="B7" s="195"/>
      <c r="C7" s="488" t="s">
        <v>148</v>
      </c>
      <c r="D7" s="489"/>
      <c r="E7" s="196"/>
    </row>
    <row r="8" spans="1:5" s="86" customFormat="1" ht="4.9000000000000004" customHeight="1" x14ac:dyDescent="0.25">
      <c r="B8" s="195"/>
      <c r="C8" s="277"/>
      <c r="D8" s="277"/>
      <c r="E8" s="196"/>
    </row>
    <row r="9" spans="1:5" s="86" customFormat="1" x14ac:dyDescent="0.25">
      <c r="B9" s="195"/>
      <c r="C9" s="275" t="s">
        <v>90</v>
      </c>
      <c r="D9" s="276"/>
      <c r="E9" s="196"/>
    </row>
    <row r="10" spans="1:5" s="86" customFormat="1" ht="21.6" customHeight="1" x14ac:dyDescent="0.25">
      <c r="B10" s="195"/>
      <c r="C10" s="486">
        <v>42613</v>
      </c>
      <c r="D10" s="487"/>
      <c r="E10" s="196"/>
    </row>
    <row r="11" spans="1:5" s="86" customFormat="1" ht="4.1500000000000004" customHeight="1" x14ac:dyDescent="0.25">
      <c r="B11" s="195"/>
      <c r="C11" s="277"/>
      <c r="D11" s="277"/>
      <c r="E11" s="196"/>
    </row>
    <row r="12" spans="1:5" s="86" customFormat="1" x14ac:dyDescent="0.25">
      <c r="B12" s="195"/>
      <c r="C12" s="275" t="s">
        <v>163</v>
      </c>
      <c r="D12" s="276"/>
      <c r="E12" s="196"/>
    </row>
    <row r="13" spans="1:5" s="86" customFormat="1" ht="21.6" customHeight="1" x14ac:dyDescent="0.25">
      <c r="B13" s="195"/>
      <c r="C13" s="486" t="s">
        <v>164</v>
      </c>
      <c r="D13" s="487"/>
      <c r="E13" s="196"/>
    </row>
    <row r="14" spans="1:5" s="86" customFormat="1" ht="4.1500000000000004" customHeight="1" x14ac:dyDescent="0.25">
      <c r="B14" s="195"/>
      <c r="C14" s="277"/>
      <c r="D14" s="277"/>
      <c r="E14" s="196"/>
    </row>
    <row r="15" spans="1:5" s="86" customFormat="1" x14ac:dyDescent="0.25">
      <c r="B15" s="195"/>
      <c r="C15" s="278" t="s">
        <v>91</v>
      </c>
      <c r="D15" s="279"/>
      <c r="E15" s="196"/>
    </row>
    <row r="16" spans="1:5" s="86" customFormat="1" ht="24" customHeight="1" x14ac:dyDescent="0.25">
      <c r="B16" s="195"/>
      <c r="C16" s="488" t="s">
        <v>149</v>
      </c>
      <c r="D16" s="489"/>
      <c r="E16" s="196"/>
    </row>
    <row r="17" spans="2:5" s="86" customFormat="1" ht="3.6" customHeight="1" x14ac:dyDescent="0.25">
      <c r="B17" s="195"/>
      <c r="C17" s="277"/>
      <c r="D17" s="277"/>
      <c r="E17" s="196"/>
    </row>
    <row r="18" spans="2:5" s="86" customFormat="1" x14ac:dyDescent="0.25">
      <c r="B18" s="195"/>
      <c r="C18" s="275" t="s">
        <v>92</v>
      </c>
      <c r="D18" s="276"/>
      <c r="E18" s="196"/>
    </row>
    <row r="19" spans="2:5" s="86" customFormat="1" ht="24" customHeight="1" x14ac:dyDescent="0.25">
      <c r="B19" s="195"/>
      <c r="C19" s="488" t="s">
        <v>150</v>
      </c>
      <c r="D19" s="489"/>
      <c r="E19" s="196"/>
    </row>
    <row r="20" spans="2:5" ht="5.45" customHeight="1" x14ac:dyDescent="0.25">
      <c r="B20" s="191"/>
      <c r="C20" s="280"/>
      <c r="D20" s="280"/>
      <c r="E20" s="194"/>
    </row>
    <row r="21" spans="2:5" ht="4.5" customHeight="1" x14ac:dyDescent="0.25">
      <c r="C21" s="268"/>
      <c r="D21" s="268"/>
    </row>
    <row r="22" spans="2:5" x14ac:dyDescent="0.25">
      <c r="C22" s="205" t="s">
        <v>108</v>
      </c>
      <c r="D22" s="205"/>
    </row>
    <row r="23" spans="2:5" ht="7.9" customHeight="1" x14ac:dyDescent="0.25">
      <c r="C23" s="268"/>
      <c r="D23" s="268"/>
    </row>
    <row r="24" spans="2:5" x14ac:dyDescent="0.25">
      <c r="C24" s="203" t="s">
        <v>110</v>
      </c>
      <c r="D24" s="203"/>
    </row>
    <row r="25" spans="2:5" x14ac:dyDescent="0.25">
      <c r="C25" s="204" t="s">
        <v>111</v>
      </c>
      <c r="D25" s="204"/>
    </row>
    <row r="26" spans="2:5" x14ac:dyDescent="0.25">
      <c r="C26" s="204" t="s">
        <v>112</v>
      </c>
      <c r="D26" s="204"/>
    </row>
    <row r="27" spans="2:5" x14ac:dyDescent="0.25">
      <c r="C27" s="203" t="s">
        <v>113</v>
      </c>
      <c r="D27" s="203"/>
    </row>
    <row r="28" spans="2:5" x14ac:dyDescent="0.25">
      <c r="C28" s="204" t="s">
        <v>114</v>
      </c>
      <c r="D28" s="204"/>
    </row>
    <row r="29" spans="2:5" x14ac:dyDescent="0.25">
      <c r="C29" s="204" t="s">
        <v>115</v>
      </c>
      <c r="D29" s="204"/>
    </row>
    <row r="30" spans="2:5" x14ac:dyDescent="0.25">
      <c r="C30" s="204" t="s">
        <v>116</v>
      </c>
      <c r="D30" s="204"/>
    </row>
    <row r="31" spans="2:5" x14ac:dyDescent="0.25">
      <c r="C31" s="203" t="s">
        <v>121</v>
      </c>
      <c r="D31" s="203"/>
    </row>
    <row r="32" spans="2:5" x14ac:dyDescent="0.25">
      <c r="C32" s="204" t="s">
        <v>117</v>
      </c>
      <c r="D32" s="204"/>
    </row>
    <row r="33" spans="3:4" x14ac:dyDescent="0.25">
      <c r="C33" s="204" t="s">
        <v>118</v>
      </c>
      <c r="D33" s="204"/>
    </row>
    <row r="34" spans="3:4" x14ac:dyDescent="0.25">
      <c r="C34" s="204" t="s">
        <v>119</v>
      </c>
      <c r="D34" s="204"/>
    </row>
    <row r="35" spans="3:4" x14ac:dyDescent="0.25">
      <c r="C35" s="203" t="s">
        <v>109</v>
      </c>
      <c r="D35" s="203"/>
    </row>
    <row r="36" spans="3:4" x14ac:dyDescent="0.25">
      <c r="C36" s="204" t="s">
        <v>120</v>
      </c>
      <c r="D36" s="204"/>
    </row>
    <row r="37" spans="3:4" x14ac:dyDescent="0.25">
      <c r="C37" s="268"/>
      <c r="D37" s="268"/>
    </row>
    <row r="38" spans="3:4" x14ac:dyDescent="0.25">
      <c r="C38" s="268"/>
      <c r="D38" s="212" t="s">
        <v>100</v>
      </c>
    </row>
    <row r="39" spans="3:4" x14ac:dyDescent="0.25">
      <c r="C39" s="268"/>
      <c r="D39" s="212" t="s">
        <v>101</v>
      </c>
    </row>
    <row r="40" spans="3:4" ht="5.45" customHeight="1" x14ac:dyDescent="0.25">
      <c r="C40" s="268"/>
      <c r="D40" s="268"/>
    </row>
    <row r="41" spans="3:4" x14ac:dyDescent="0.25">
      <c r="C41" s="268"/>
      <c r="D41" s="212" t="s">
        <v>103</v>
      </c>
    </row>
    <row r="42" spans="3:4" x14ac:dyDescent="0.25">
      <c r="C42" s="268"/>
      <c r="D42" s="212" t="s">
        <v>87</v>
      </c>
    </row>
    <row r="43" spans="3:4" ht="3" customHeight="1" x14ac:dyDescent="0.25">
      <c r="C43" s="268"/>
      <c r="D43" s="268"/>
    </row>
    <row r="44" spans="3:4" ht="22.5" x14ac:dyDescent="0.25">
      <c r="C44" s="268"/>
      <c r="D44" s="213" t="s">
        <v>106</v>
      </c>
    </row>
    <row r="45" spans="3:4" ht="5.45" customHeight="1" x14ac:dyDescent="0.25">
      <c r="C45" s="268"/>
      <c r="D45" s="268"/>
    </row>
    <row r="46" spans="3:4" x14ac:dyDescent="0.25">
      <c r="C46" s="268"/>
      <c r="D46" s="268"/>
    </row>
  </sheetData>
  <mergeCells count="5">
    <mergeCell ref="C10:D10"/>
    <mergeCell ref="C16:D16"/>
    <mergeCell ref="C13:D13"/>
    <mergeCell ref="C7:D7"/>
    <mergeCell ref="C19:D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51"/>
  <sheetViews>
    <sheetView showGridLines="0" topLeftCell="A12" workbookViewId="0">
      <selection activeCell="G27" sqref="G27"/>
    </sheetView>
  </sheetViews>
  <sheetFormatPr defaultRowHeight="15" x14ac:dyDescent="0.25"/>
  <cols>
    <col min="1" max="1" width="1.5703125" customWidth="1"/>
    <col min="2" max="2" width="1.140625" customWidth="1"/>
    <col min="3" max="3" width="95.5703125" customWidth="1"/>
    <col min="4" max="4" width="10.28515625" customWidth="1"/>
    <col min="5" max="6" width="15" customWidth="1"/>
    <col min="7" max="7" width="16" bestFit="1" customWidth="1"/>
    <col min="8" max="8" width="1.28515625" customWidth="1"/>
  </cols>
  <sheetData>
    <row r="1" spans="1:9" x14ac:dyDescent="0.25">
      <c r="A1" s="481" t="s">
        <v>247</v>
      </c>
    </row>
    <row r="2" spans="1:9" ht="18" x14ac:dyDescent="0.25">
      <c r="C2" s="183" t="s">
        <v>35</v>
      </c>
    </row>
    <row r="3" spans="1:9" x14ac:dyDescent="0.25">
      <c r="C3" s="184" t="s">
        <v>34</v>
      </c>
    </row>
    <row r="4" spans="1:9" ht="6" customHeight="1" x14ac:dyDescent="0.25">
      <c r="C4" s="184"/>
    </row>
    <row r="5" spans="1:9" s="86" customFormat="1" ht="15.75" x14ac:dyDescent="0.25">
      <c r="B5" s="237"/>
      <c r="C5" s="238" t="str">
        <f>'Session Information'!C13:D13</f>
        <v>Name of Project</v>
      </c>
      <c r="D5" s="239"/>
      <c r="E5" s="239"/>
      <c r="F5" s="239"/>
      <c r="G5" s="240">
        <f ca="1">TODAY()</f>
        <v>43221</v>
      </c>
      <c r="H5" s="241"/>
    </row>
    <row r="6" spans="1:9" s="86" customFormat="1" ht="4.5" customHeight="1" x14ac:dyDescent="0.25">
      <c r="B6" s="53"/>
      <c r="C6" s="286"/>
      <c r="D6" s="53"/>
      <c r="E6" s="53"/>
      <c r="F6" s="53"/>
      <c r="G6" s="288"/>
      <c r="H6" s="53"/>
    </row>
    <row r="7" spans="1:9" s="86" customFormat="1" ht="51" customHeight="1" x14ac:dyDescent="0.25">
      <c r="B7" s="53"/>
      <c r="C7" s="494" t="s">
        <v>258</v>
      </c>
      <c r="D7" s="494"/>
      <c r="E7" s="494"/>
      <c r="F7" s="494"/>
      <c r="G7" s="494"/>
      <c r="H7" s="53"/>
    </row>
    <row r="8" spans="1:9" ht="5.25" customHeight="1" x14ac:dyDescent="0.25">
      <c r="A8" s="42"/>
      <c r="B8" s="42"/>
      <c r="C8" s="26"/>
      <c r="D8" s="26"/>
      <c r="E8" s="58"/>
      <c r="F8" s="58"/>
      <c r="G8" s="58"/>
      <c r="H8" s="42"/>
      <c r="I8" s="42"/>
    </row>
    <row r="9" spans="1:9" ht="6" customHeight="1" x14ac:dyDescent="0.25">
      <c r="A9" s="42"/>
      <c r="B9" s="43"/>
      <c r="C9" s="31"/>
      <c r="D9" s="31"/>
      <c r="E9" s="31"/>
      <c r="F9" s="31"/>
      <c r="G9" s="31"/>
      <c r="H9" s="37"/>
      <c r="I9" s="42"/>
    </row>
    <row r="10" spans="1:9" ht="15.75" x14ac:dyDescent="0.25">
      <c r="A10" s="42"/>
      <c r="B10" s="47"/>
      <c r="C10" s="182" t="s">
        <v>174</v>
      </c>
      <c r="D10" s="27"/>
      <c r="E10" s="309" t="s">
        <v>186</v>
      </c>
      <c r="F10" s="309" t="s">
        <v>187</v>
      </c>
      <c r="H10" s="38"/>
      <c r="I10" s="42"/>
    </row>
    <row r="11" spans="1:9" s="86" customFormat="1" ht="21.75" customHeight="1" x14ac:dyDescent="0.25">
      <c r="A11" s="58"/>
      <c r="B11" s="385"/>
      <c r="C11" s="144"/>
      <c r="D11" s="386" t="s">
        <v>176</v>
      </c>
      <c r="E11" s="387" t="s">
        <v>37</v>
      </c>
      <c r="F11" s="387" t="s">
        <v>38</v>
      </c>
      <c r="G11" s="388" t="s">
        <v>54</v>
      </c>
      <c r="H11" s="389"/>
      <c r="I11" s="58"/>
    </row>
    <row r="12" spans="1:9" x14ac:dyDescent="0.25">
      <c r="A12" s="42"/>
      <c r="B12" s="47"/>
      <c r="C12" s="88"/>
      <c r="D12" s="27"/>
      <c r="E12" s="305" t="s">
        <v>58</v>
      </c>
      <c r="F12" s="305" t="s">
        <v>58</v>
      </c>
      <c r="G12" s="262"/>
      <c r="H12" s="38"/>
      <c r="I12" s="42"/>
    </row>
    <row r="13" spans="1:9" ht="5.25" customHeight="1" thickBot="1" x14ac:dyDescent="0.3">
      <c r="A13" s="42"/>
      <c r="B13" s="47"/>
      <c r="C13" s="32"/>
      <c r="D13" s="32"/>
      <c r="E13" s="32"/>
      <c r="F13" s="32"/>
      <c r="G13" s="32"/>
      <c r="H13" s="39"/>
      <c r="I13" s="42"/>
    </row>
    <row r="14" spans="1:9" ht="31.9" customHeight="1" thickBot="1" x14ac:dyDescent="0.3">
      <c r="A14" s="42"/>
      <c r="B14" s="47"/>
      <c r="C14" s="227" t="s">
        <v>29</v>
      </c>
      <c r="D14" s="28"/>
      <c r="E14" s="101">
        <v>850000</v>
      </c>
      <c r="F14" s="101">
        <v>500000</v>
      </c>
      <c r="G14" s="66">
        <f>SUM(E13:F14)</f>
        <v>1350000</v>
      </c>
      <c r="H14" s="40"/>
      <c r="I14" s="42"/>
    </row>
    <row r="15" spans="1:9" ht="15.75" thickBot="1" x14ac:dyDescent="0.3">
      <c r="A15" s="42"/>
      <c r="B15" s="47"/>
      <c r="C15" s="77"/>
      <c r="D15" s="77"/>
      <c r="E15" s="109">
        <f>SUM(1)-((G14-E14)/G14)</f>
        <v>0.62962962962962965</v>
      </c>
      <c r="F15" s="109">
        <f>SUM(1)-((G14-F14)/G14)</f>
        <v>0.37037037037037035</v>
      </c>
      <c r="G15" s="108" t="s">
        <v>46</v>
      </c>
      <c r="H15" s="40"/>
      <c r="I15" s="42"/>
    </row>
    <row r="16" spans="1:9" ht="15.75" thickBot="1" x14ac:dyDescent="0.3">
      <c r="A16" s="42"/>
      <c r="B16" s="47"/>
      <c r="C16" s="227" t="s">
        <v>47</v>
      </c>
      <c r="D16" s="28"/>
      <c r="E16" s="101">
        <v>95</v>
      </c>
      <c r="F16" s="101">
        <v>60</v>
      </c>
      <c r="G16" s="66">
        <f>SUM(E16:F16)</f>
        <v>155</v>
      </c>
      <c r="H16" s="40"/>
      <c r="I16" s="42"/>
    </row>
    <row r="17" spans="1:10" ht="15.75" thickBot="1" x14ac:dyDescent="0.3">
      <c r="A17" s="42"/>
      <c r="B17" s="47"/>
      <c r="C17" s="227" t="s">
        <v>33</v>
      </c>
      <c r="D17" s="29"/>
      <c r="E17" s="101">
        <v>35</v>
      </c>
      <c r="F17" s="101">
        <v>5</v>
      </c>
      <c r="G17" s="66">
        <f>SUM(E17:F17)</f>
        <v>40</v>
      </c>
      <c r="H17" s="41"/>
      <c r="I17" s="42"/>
    </row>
    <row r="18" spans="1:10" ht="6" customHeight="1" x14ac:dyDescent="0.25">
      <c r="A18" s="42"/>
      <c r="B18" s="47"/>
      <c r="C18" s="87"/>
      <c r="D18" s="28"/>
      <c r="E18" s="27"/>
      <c r="F18" s="27"/>
      <c r="G18" s="27"/>
      <c r="H18" s="49"/>
      <c r="I18" s="42"/>
    </row>
    <row r="19" spans="1:10" ht="29.45" customHeight="1" x14ac:dyDescent="0.25">
      <c r="A19" s="42"/>
      <c r="B19" s="47"/>
      <c r="C19" s="106" t="s">
        <v>22</v>
      </c>
      <c r="D19" s="7"/>
      <c r="E19" s="491" t="s">
        <v>60</v>
      </c>
      <c r="F19" s="492"/>
      <c r="G19" s="493"/>
      <c r="H19" s="49"/>
      <c r="I19" s="42"/>
    </row>
    <row r="20" spans="1:10" ht="14.45" customHeight="1" thickBot="1" x14ac:dyDescent="0.3">
      <c r="A20" s="42"/>
      <c r="B20" s="47"/>
      <c r="C20" s="107"/>
      <c r="D20" s="7"/>
      <c r="E20" s="282"/>
      <c r="F20" s="283"/>
      <c r="G20" s="284"/>
      <c r="H20" s="49"/>
      <c r="I20" s="42"/>
    </row>
    <row r="21" spans="1:10" ht="19.899999999999999" customHeight="1" thickBot="1" x14ac:dyDescent="0.3">
      <c r="A21" s="42"/>
      <c r="B21" s="47"/>
      <c r="C21" s="105" t="s">
        <v>0</v>
      </c>
      <c r="D21" s="7"/>
      <c r="E21" s="101">
        <v>2700</v>
      </c>
      <c r="F21" s="101">
        <v>4000</v>
      </c>
      <c r="G21" s="66">
        <f t="shared" ref="G21:G28" si="0">AVERAGEIF(E21:F21,"&lt;&gt;0")</f>
        <v>3350</v>
      </c>
      <c r="H21" s="49"/>
      <c r="I21" s="42"/>
      <c r="J21" s="198"/>
    </row>
    <row r="22" spans="1:10" ht="19.899999999999999" customHeight="1" thickBot="1" x14ac:dyDescent="0.3">
      <c r="A22" s="42"/>
      <c r="B22" s="47"/>
      <c r="C22" s="72" t="s">
        <v>1</v>
      </c>
      <c r="D22" s="7"/>
      <c r="E22" s="101">
        <v>3000</v>
      </c>
      <c r="F22" s="101">
        <v>7500</v>
      </c>
      <c r="G22" s="66">
        <f t="shared" si="0"/>
        <v>5250</v>
      </c>
      <c r="H22" s="49"/>
      <c r="I22" s="42"/>
    </row>
    <row r="23" spans="1:10" ht="19.899999999999999" customHeight="1" thickBot="1" x14ac:dyDescent="0.3">
      <c r="A23" s="42"/>
      <c r="B23" s="47"/>
      <c r="C23" s="72" t="s">
        <v>49</v>
      </c>
      <c r="D23" s="7"/>
      <c r="E23" s="101">
        <v>540</v>
      </c>
      <c r="F23" s="101">
        <v>1200</v>
      </c>
      <c r="G23" s="66">
        <f t="shared" si="0"/>
        <v>870</v>
      </c>
      <c r="H23" s="49"/>
      <c r="I23" s="42"/>
    </row>
    <row r="24" spans="1:10" ht="19.899999999999999" customHeight="1" thickBot="1" x14ac:dyDescent="0.3">
      <c r="A24" s="42"/>
      <c r="B24" s="47"/>
      <c r="C24" s="72" t="s">
        <v>48</v>
      </c>
      <c r="D24" s="7"/>
      <c r="E24" s="101">
        <v>840</v>
      </c>
      <c r="F24" s="101">
        <v>850</v>
      </c>
      <c r="G24" s="66">
        <f t="shared" si="0"/>
        <v>845</v>
      </c>
      <c r="H24" s="49"/>
      <c r="I24" s="42"/>
    </row>
    <row r="25" spans="1:10" ht="19.899999999999999" customHeight="1" thickBot="1" x14ac:dyDescent="0.3">
      <c r="A25" s="42"/>
      <c r="B25" s="47"/>
      <c r="C25" s="72" t="s">
        <v>52</v>
      </c>
      <c r="D25" s="7"/>
      <c r="E25" s="101">
        <v>1700</v>
      </c>
      <c r="F25" s="101">
        <v>3000</v>
      </c>
      <c r="G25" s="66">
        <f t="shared" si="0"/>
        <v>2350</v>
      </c>
      <c r="H25" s="49"/>
      <c r="I25" s="42"/>
    </row>
    <row r="26" spans="1:10" ht="19.899999999999999" customHeight="1" thickBot="1" x14ac:dyDescent="0.3">
      <c r="A26" s="42"/>
      <c r="B26" s="47"/>
      <c r="C26" s="72" t="s">
        <v>2</v>
      </c>
      <c r="D26" s="7"/>
      <c r="E26" s="101">
        <v>1000</v>
      </c>
      <c r="F26" s="101">
        <v>2500</v>
      </c>
      <c r="G26" s="66">
        <f t="shared" si="0"/>
        <v>1750</v>
      </c>
      <c r="H26" s="49"/>
      <c r="I26" s="42"/>
    </row>
    <row r="27" spans="1:10" ht="19.899999999999999" customHeight="1" thickBot="1" x14ac:dyDescent="0.3">
      <c r="A27" s="42"/>
      <c r="B27" s="47"/>
      <c r="C27" s="72" t="s">
        <v>44</v>
      </c>
      <c r="D27" s="7"/>
      <c r="E27" s="101">
        <v>275</v>
      </c>
      <c r="F27" s="101">
        <v>760</v>
      </c>
      <c r="G27" s="66">
        <f t="shared" si="0"/>
        <v>517.5</v>
      </c>
      <c r="H27" s="49"/>
      <c r="I27" s="42"/>
    </row>
    <row r="28" spans="1:10" ht="19.899999999999999" customHeight="1" thickBot="1" x14ac:dyDescent="0.3">
      <c r="A28" s="42"/>
      <c r="B28" s="47"/>
      <c r="C28" s="72" t="s">
        <v>3</v>
      </c>
      <c r="D28" s="7"/>
      <c r="E28" s="101">
        <v>1400</v>
      </c>
      <c r="F28" s="101">
        <v>1200</v>
      </c>
      <c r="G28" s="66">
        <f t="shared" si="0"/>
        <v>1300</v>
      </c>
      <c r="H28" s="49"/>
      <c r="I28" s="42"/>
    </row>
    <row r="29" spans="1:10" ht="19.899999999999999" customHeight="1" thickBot="1" x14ac:dyDescent="0.35">
      <c r="A29" s="42"/>
      <c r="B29" s="47"/>
      <c r="C29" s="72" t="s">
        <v>51</v>
      </c>
      <c r="D29" s="7"/>
      <c r="E29" s="101">
        <v>600</v>
      </c>
      <c r="F29" s="101">
        <v>1200</v>
      </c>
      <c r="G29" s="66">
        <f>AVERAGEIF(E29:F29,"&lt;&gt;0")</f>
        <v>900</v>
      </c>
      <c r="H29" s="49"/>
      <c r="I29" s="42"/>
      <c r="J29" s="127"/>
    </row>
    <row r="30" spans="1:10" ht="19.899999999999999" customHeight="1" thickBot="1" x14ac:dyDescent="0.3">
      <c r="A30" s="42"/>
      <c r="B30" s="47"/>
      <c r="C30" s="72" t="s">
        <v>67</v>
      </c>
      <c r="D30" s="7"/>
      <c r="E30" s="101">
        <v>8000</v>
      </c>
      <c r="F30" s="101">
        <v>10000</v>
      </c>
      <c r="G30" s="66">
        <f>AVERAGEIF(E30:F30,"&lt;&gt;0")</f>
        <v>9000</v>
      </c>
      <c r="H30" s="49"/>
      <c r="I30" s="42"/>
    </row>
    <row r="31" spans="1:10" x14ac:dyDescent="0.25">
      <c r="A31" s="42"/>
      <c r="B31" s="47"/>
      <c r="C31" s="8"/>
      <c r="D31" s="7"/>
      <c r="E31" s="6"/>
      <c r="F31" s="6"/>
      <c r="G31" s="6"/>
      <c r="H31" s="49"/>
      <c r="I31" s="42"/>
    </row>
    <row r="32" spans="1:10" x14ac:dyDescent="0.25">
      <c r="A32" s="42"/>
      <c r="B32" s="47"/>
      <c r="C32" s="103" t="s">
        <v>168</v>
      </c>
      <c r="D32" s="7"/>
      <c r="E32" s="6"/>
      <c r="F32" s="6"/>
      <c r="G32" s="6"/>
      <c r="H32" s="49"/>
      <c r="I32" s="42"/>
    </row>
    <row r="33" spans="1:9" ht="15.75" thickBot="1" x14ac:dyDescent="0.3">
      <c r="A33" s="42"/>
      <c r="B33" s="47"/>
      <c r="C33" s="104"/>
      <c r="D33" s="26"/>
      <c r="E33" s="42"/>
      <c r="F33" s="42"/>
      <c r="G33" s="42"/>
      <c r="H33" s="49"/>
      <c r="I33" s="42"/>
    </row>
    <row r="34" spans="1:9" ht="19.149999999999999" customHeight="1" thickBot="1" x14ac:dyDescent="0.3">
      <c r="A34" s="42"/>
      <c r="B34" s="47"/>
      <c r="C34" s="72" t="s">
        <v>80</v>
      </c>
      <c r="D34" s="308" t="s">
        <v>176</v>
      </c>
      <c r="E34" s="101">
        <v>21600</v>
      </c>
      <c r="F34" s="101">
        <v>57600</v>
      </c>
      <c r="G34" s="66">
        <f>AVERAGEIF(E34:F34,"&lt;&gt;0")</f>
        <v>39600</v>
      </c>
      <c r="H34" s="49"/>
      <c r="I34" s="42"/>
    </row>
    <row r="35" spans="1:9" ht="19.149999999999999" customHeight="1" thickBot="1" x14ac:dyDescent="0.3">
      <c r="A35" s="42"/>
      <c r="B35" s="47"/>
      <c r="C35" s="72" t="s">
        <v>50</v>
      </c>
      <c r="D35" s="308" t="s">
        <v>176</v>
      </c>
      <c r="E35" s="101">
        <v>21600</v>
      </c>
      <c r="F35" s="101">
        <v>21600</v>
      </c>
      <c r="G35" s="66">
        <f>AVERAGEIF(E35:F35,"&lt;&gt;0")</f>
        <v>21600</v>
      </c>
      <c r="H35" s="49"/>
      <c r="I35" s="42"/>
    </row>
    <row r="36" spans="1:9" ht="5.45" customHeight="1" x14ac:dyDescent="0.25">
      <c r="A36" s="42"/>
      <c r="B36" s="50"/>
      <c r="C36" s="33"/>
      <c r="D36" s="33"/>
      <c r="E36" s="33"/>
      <c r="F36" s="33"/>
      <c r="G36" s="33"/>
      <c r="H36" s="34"/>
      <c r="I36" s="42"/>
    </row>
    <row r="37" spans="1:9" ht="5.25" customHeight="1" x14ac:dyDescent="0.25">
      <c r="A37" s="42"/>
      <c r="B37" s="42"/>
      <c r="C37" s="26"/>
      <c r="D37" s="26"/>
      <c r="E37" s="42"/>
      <c r="F37" s="42"/>
      <c r="G37" s="42"/>
      <c r="H37" s="42"/>
      <c r="I37" s="42"/>
    </row>
    <row r="38" spans="1:9" s="269" customFormat="1" ht="15.75" customHeight="1" x14ac:dyDescent="0.2">
      <c r="B38" s="267"/>
      <c r="C38" s="221" t="str">
        <f>'Session Information'!$C$16</f>
        <v>Name</v>
      </c>
      <c r="D38" s="267"/>
      <c r="E38" s="267"/>
      <c r="F38" s="267"/>
      <c r="G38" s="267"/>
      <c r="H38" s="267"/>
    </row>
    <row r="39" spans="1:9" s="269" customFormat="1" ht="15.75" customHeight="1" x14ac:dyDescent="0.2">
      <c r="B39" s="267"/>
      <c r="C39" s="221" t="str">
        <f>'Session Information'!$C$19</f>
        <v>Department</v>
      </c>
      <c r="D39" s="267"/>
      <c r="E39" s="267"/>
      <c r="F39" s="267"/>
      <c r="G39" s="267"/>
      <c r="H39" s="267"/>
    </row>
    <row r="40" spans="1:9" s="269" customFormat="1" ht="15.75" customHeight="1" x14ac:dyDescent="0.2">
      <c r="B40" s="267"/>
      <c r="C40" s="221" t="str">
        <f>'Session Information'!$C$7</f>
        <v>Distict School Board Name</v>
      </c>
      <c r="D40" s="267"/>
      <c r="E40" s="267"/>
      <c r="F40" s="267"/>
      <c r="G40" s="267"/>
      <c r="H40" s="267"/>
    </row>
    <row r="41" spans="1:9" s="269" customFormat="1" ht="15.75" customHeight="1" x14ac:dyDescent="0.2">
      <c r="B41" s="267"/>
      <c r="C41" s="222" t="s">
        <v>93</v>
      </c>
      <c r="D41" s="267"/>
      <c r="E41" s="267"/>
      <c r="F41" s="267"/>
      <c r="G41" s="267"/>
      <c r="H41" s="267"/>
    </row>
    <row r="42" spans="1:9" s="269" customFormat="1" ht="15.75" customHeight="1" x14ac:dyDescent="0.2">
      <c r="B42" s="267"/>
      <c r="C42" s="223">
        <f>'Session Information'!$C$10</f>
        <v>42613</v>
      </c>
      <c r="D42" s="267"/>
      <c r="E42" s="267"/>
      <c r="F42" s="267"/>
      <c r="G42" s="267"/>
      <c r="H42" s="267"/>
    </row>
    <row r="43" spans="1:9" ht="6.6" customHeight="1" x14ac:dyDescent="0.25"/>
    <row r="45" spans="1:9" x14ac:dyDescent="0.25">
      <c r="C45" s="212" t="s">
        <v>100</v>
      </c>
    </row>
    <row r="46" spans="1:9" x14ac:dyDescent="0.25">
      <c r="C46" s="212" t="s">
        <v>101</v>
      </c>
    </row>
    <row r="47" spans="1:9" ht="6.75" customHeight="1" x14ac:dyDescent="0.25"/>
    <row r="48" spans="1:9" x14ac:dyDescent="0.25">
      <c r="C48" s="212" t="s">
        <v>103</v>
      </c>
    </row>
    <row r="49" spans="3:4" x14ac:dyDescent="0.25">
      <c r="C49" s="490" t="s">
        <v>87</v>
      </c>
      <c r="D49" s="490"/>
    </row>
    <row r="50" spans="3:4" ht="6.75" customHeight="1" x14ac:dyDescent="0.25"/>
    <row r="51" spans="3:4" x14ac:dyDescent="0.25">
      <c r="C51" s="490" t="s">
        <v>106</v>
      </c>
      <c r="D51" s="490"/>
    </row>
  </sheetData>
  <mergeCells count="4">
    <mergeCell ref="C51:D51"/>
    <mergeCell ref="C49:D49"/>
    <mergeCell ref="E19:G19"/>
    <mergeCell ref="C7:G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41"/>
  <sheetViews>
    <sheetView showGridLines="0" zoomScaleNormal="100" workbookViewId="0">
      <selection activeCell="L16" sqref="L16"/>
    </sheetView>
  </sheetViews>
  <sheetFormatPr defaultRowHeight="15" x14ac:dyDescent="0.25"/>
  <cols>
    <col min="1" max="1" width="1.85546875" customWidth="1"/>
    <col min="2" max="2" width="1.7109375" customWidth="1"/>
    <col min="3" max="3" width="13.5703125" customWidth="1"/>
    <col min="10" max="10" width="15.140625" bestFit="1" customWidth="1"/>
    <col min="11" max="11" width="14.140625" customWidth="1"/>
    <col min="12" max="12" width="16" bestFit="1" customWidth="1"/>
    <col min="13" max="13" width="1.7109375" customWidth="1"/>
    <col min="14" max="14" width="2.28515625" customWidth="1"/>
  </cols>
  <sheetData>
    <row r="1" spans="1:13" x14ac:dyDescent="0.25">
      <c r="A1" s="481" t="s">
        <v>248</v>
      </c>
    </row>
    <row r="2" spans="1:13" ht="18" x14ac:dyDescent="0.25">
      <c r="C2" s="183" t="s">
        <v>35</v>
      </c>
      <c r="L2" s="94"/>
    </row>
    <row r="3" spans="1:13" x14ac:dyDescent="0.25">
      <c r="C3" s="184" t="s">
        <v>34</v>
      </c>
    </row>
    <row r="4" spans="1:13" ht="6" customHeight="1" x14ac:dyDescent="0.25">
      <c r="C4" s="184"/>
    </row>
    <row r="5" spans="1:13" ht="15.75" x14ac:dyDescent="0.25">
      <c r="B5" s="242"/>
      <c r="C5" s="238" t="str">
        <f>'Session Information'!C13:D13</f>
        <v>Name of Project</v>
      </c>
      <c r="D5" s="243"/>
      <c r="E5" s="243"/>
      <c r="F5" s="243"/>
      <c r="G5" s="243"/>
      <c r="H5" s="243"/>
      <c r="I5" s="243"/>
      <c r="J5" s="243"/>
      <c r="K5" s="243"/>
      <c r="L5" s="240">
        <f ca="1">TODAY()</f>
        <v>43221</v>
      </c>
      <c r="M5" s="244"/>
    </row>
    <row r="6" spans="1:13" ht="3.75" customHeight="1" x14ac:dyDescent="0.25">
      <c r="B6" s="46"/>
      <c r="C6" s="286"/>
      <c r="D6" s="287"/>
      <c r="E6" s="287"/>
      <c r="F6" s="287"/>
      <c r="G6" s="287"/>
      <c r="H6" s="287"/>
      <c r="I6" s="287"/>
      <c r="J6" s="287"/>
      <c r="K6" s="287"/>
      <c r="L6" s="288"/>
      <c r="M6" s="46"/>
    </row>
    <row r="7" spans="1:13" ht="6.75" customHeight="1" x14ac:dyDescent="0.25">
      <c r="B7" s="46"/>
      <c r="C7" s="286"/>
      <c r="D7" s="287"/>
      <c r="E7" s="287"/>
      <c r="F7" s="287"/>
      <c r="G7" s="287"/>
      <c r="H7" s="287"/>
      <c r="I7" s="287"/>
      <c r="J7" s="287"/>
      <c r="K7" s="287"/>
      <c r="L7" s="288"/>
      <c r="M7" s="46"/>
    </row>
    <row r="8" spans="1:13" ht="36" customHeight="1" x14ac:dyDescent="0.25">
      <c r="B8" s="46"/>
      <c r="C8" s="494" t="s">
        <v>259</v>
      </c>
      <c r="D8" s="494"/>
      <c r="E8" s="494"/>
      <c r="F8" s="494"/>
      <c r="G8" s="494"/>
      <c r="H8" s="494"/>
      <c r="I8" s="494"/>
      <c r="J8" s="494"/>
      <c r="K8" s="494"/>
      <c r="L8" s="494"/>
      <c r="M8" s="46"/>
    </row>
    <row r="9" spans="1:13" ht="4.5" customHeight="1" x14ac:dyDescent="0.25">
      <c r="B9" s="46"/>
      <c r="C9" s="286"/>
      <c r="D9" s="287"/>
      <c r="E9" s="287"/>
      <c r="F9" s="287"/>
      <c r="G9" s="287"/>
      <c r="H9" s="287"/>
      <c r="I9" s="287"/>
      <c r="J9" s="287"/>
      <c r="K9" s="287"/>
      <c r="L9" s="288"/>
      <c r="M9" s="46"/>
    </row>
    <row r="10" spans="1:13" ht="7.15" customHeight="1" x14ac:dyDescent="0.25"/>
    <row r="11" spans="1:13" ht="5.45" customHeight="1" x14ac:dyDescent="0.25">
      <c r="B11" s="43"/>
      <c r="C11" s="44"/>
      <c r="D11" s="44"/>
      <c r="E11" s="44"/>
      <c r="F11" s="44"/>
      <c r="G11" s="44"/>
      <c r="H11" s="44"/>
      <c r="I11" s="44"/>
      <c r="J11" s="44"/>
      <c r="K11" s="44"/>
      <c r="L11" s="44"/>
      <c r="M11" s="45"/>
    </row>
    <row r="12" spans="1:13" ht="15.75" x14ac:dyDescent="0.25">
      <c r="B12" s="47"/>
      <c r="C12" s="182" t="s">
        <v>173</v>
      </c>
      <c r="D12" s="27"/>
      <c r="E12" s="27"/>
      <c r="F12" s="27"/>
      <c r="G12" s="27"/>
      <c r="H12" s="27"/>
      <c r="I12" s="27"/>
      <c r="J12" s="48"/>
      <c r="K12" s="309" t="s">
        <v>186</v>
      </c>
      <c r="L12" s="309" t="s">
        <v>187</v>
      </c>
      <c r="M12" s="49"/>
    </row>
    <row r="13" spans="1:13" x14ac:dyDescent="0.25">
      <c r="B13" s="47"/>
      <c r="C13" s="88"/>
      <c r="D13" s="27"/>
      <c r="E13" s="27"/>
      <c r="F13" s="27"/>
      <c r="G13" s="27"/>
      <c r="H13" s="27"/>
      <c r="I13" s="27"/>
      <c r="J13" s="261" t="s">
        <v>36</v>
      </c>
      <c r="K13" s="304" t="str">
        <f>'Step 1 Facilities'!E11</f>
        <v>ELEMENTARY</v>
      </c>
      <c r="L13" s="304" t="str">
        <f>'Step 1 Facilities'!F11</f>
        <v>SECONDARY</v>
      </c>
      <c r="M13" s="49"/>
    </row>
    <row r="14" spans="1:13" x14ac:dyDescent="0.25">
      <c r="B14" s="47"/>
      <c r="C14" s="88"/>
      <c r="D14" s="27"/>
      <c r="E14" s="27"/>
      <c r="F14" s="27"/>
      <c r="G14" s="27"/>
      <c r="H14" s="27"/>
      <c r="I14" s="27"/>
      <c r="J14" s="262"/>
      <c r="K14" s="305" t="s">
        <v>58</v>
      </c>
      <c r="L14" s="305" t="s">
        <v>58</v>
      </c>
      <c r="M14" s="49"/>
    </row>
    <row r="15" spans="1:13" ht="3.75" customHeight="1" thickBot="1" x14ac:dyDescent="0.3">
      <c r="B15" s="47"/>
      <c r="C15" s="46"/>
      <c r="D15" s="46"/>
      <c r="E15" s="46"/>
      <c r="F15" s="46"/>
      <c r="G15" s="46"/>
      <c r="H15" s="46"/>
      <c r="I15" s="46"/>
      <c r="J15" s="46"/>
      <c r="K15" s="46"/>
      <c r="L15" s="46"/>
      <c r="M15" s="49"/>
    </row>
    <row r="16" spans="1:13" ht="15.75" thickBot="1" x14ac:dyDescent="0.3">
      <c r="B16" s="47"/>
      <c r="C16" s="495" t="s">
        <v>27</v>
      </c>
      <c r="D16" s="495"/>
      <c r="E16" s="495"/>
      <c r="F16" s="495"/>
      <c r="G16" s="495"/>
      <c r="H16" s="495"/>
      <c r="I16" s="495"/>
      <c r="J16" s="89">
        <v>5000000</v>
      </c>
      <c r="K16" s="67">
        <f>SUM(J16*K17)</f>
        <v>3148148.1481481483</v>
      </c>
      <c r="L16" s="67">
        <f>SUM(J16*L17)</f>
        <v>1851851.8518518517</v>
      </c>
      <c r="M16" s="49"/>
    </row>
    <row r="17" spans="2:13" ht="15.75" customHeight="1" x14ac:dyDescent="0.25">
      <c r="B17" s="47"/>
      <c r="C17" s="281"/>
      <c r="D17" s="281"/>
      <c r="E17" s="281"/>
      <c r="F17" s="281"/>
      <c r="G17" s="281"/>
      <c r="H17" s="281"/>
      <c r="I17" s="281"/>
      <c r="J17" s="285" t="s">
        <v>206</v>
      </c>
      <c r="K17" s="271">
        <f>'Step 1 Facilities'!E15</f>
        <v>0.62962962962962965</v>
      </c>
      <c r="L17" s="271">
        <f>'Step 1 Facilities'!F15</f>
        <v>0.37037037037037035</v>
      </c>
      <c r="M17" s="49"/>
    </row>
    <row r="18" spans="2:13" ht="15.75" thickBot="1" x14ac:dyDescent="0.3">
      <c r="B18" s="47"/>
      <c r="C18" s="112" t="s">
        <v>172</v>
      </c>
      <c r="D18" s="29"/>
      <c r="E18" s="29"/>
      <c r="F18" s="29"/>
      <c r="G18" s="29"/>
      <c r="H18" s="29"/>
      <c r="I18" s="29"/>
      <c r="M18" s="49"/>
    </row>
    <row r="19" spans="2:13" ht="15.75" thickBot="1" x14ac:dyDescent="0.3">
      <c r="B19" s="47"/>
      <c r="C19" s="26"/>
      <c r="D19" s="26"/>
      <c r="E19" s="26"/>
      <c r="F19" s="30"/>
      <c r="G19" s="30"/>
      <c r="H19" s="30"/>
      <c r="I19" s="30" t="s">
        <v>4</v>
      </c>
      <c r="J19" s="89">
        <v>4000000</v>
      </c>
      <c r="K19" s="67">
        <f>SUM(J19*K17)</f>
        <v>2518518.5185185187</v>
      </c>
      <c r="L19" s="67">
        <f>SUM(J19*L17)</f>
        <v>1481481.4814814813</v>
      </c>
      <c r="M19" s="57"/>
    </row>
    <row r="20" spans="2:13" ht="15.75" thickBot="1" x14ac:dyDescent="0.3">
      <c r="B20" s="47"/>
      <c r="C20" s="26"/>
      <c r="D20" s="26"/>
      <c r="E20" s="26"/>
      <c r="F20" s="30"/>
      <c r="G20" s="30"/>
      <c r="H20" s="30"/>
      <c r="I20" s="30" t="s">
        <v>5</v>
      </c>
      <c r="J20" s="89">
        <v>200000</v>
      </c>
      <c r="K20" s="67">
        <f>SUM(J20*K17)</f>
        <v>125925.92592592593</v>
      </c>
      <c r="L20" s="67">
        <f>SUM(J20*L17)</f>
        <v>74074.074074074073</v>
      </c>
      <c r="M20" s="57"/>
    </row>
    <row r="21" spans="2:13" ht="15.75" thickBot="1" x14ac:dyDescent="0.3">
      <c r="B21" s="47"/>
      <c r="C21" s="26"/>
      <c r="D21" s="26"/>
      <c r="E21" s="26"/>
      <c r="F21" s="30"/>
      <c r="G21" s="30"/>
      <c r="H21" s="30"/>
      <c r="I21" s="30" t="s">
        <v>6</v>
      </c>
      <c r="J21" s="89">
        <v>150000</v>
      </c>
      <c r="K21" s="67">
        <f>SUM(J21*K17)</f>
        <v>94444.444444444453</v>
      </c>
      <c r="L21" s="67">
        <f>SUM(J21*L17)</f>
        <v>55555.555555555555</v>
      </c>
      <c r="M21" s="57"/>
    </row>
    <row r="22" spans="2:13" ht="6.6" customHeight="1" x14ac:dyDescent="0.25">
      <c r="B22" s="50"/>
      <c r="C22" s="51"/>
      <c r="D22" s="51"/>
      <c r="E22" s="51"/>
      <c r="F22" s="51"/>
      <c r="G22" s="51"/>
      <c r="H22" s="51"/>
      <c r="I22" s="51"/>
      <c r="J22" s="51"/>
      <c r="K22" s="55"/>
      <c r="L22" s="55"/>
      <c r="M22" s="54"/>
    </row>
    <row r="23" spans="2:13" ht="7.15" customHeight="1" x14ac:dyDescent="0.25"/>
    <row r="24" spans="2:13" s="86" customFormat="1" x14ac:dyDescent="0.25">
      <c r="B24" s="221"/>
      <c r="C24" s="221" t="str">
        <f>'Session Information'!$C$16</f>
        <v>Name</v>
      </c>
      <c r="D24" s="221"/>
      <c r="E24" s="221"/>
      <c r="F24" s="221"/>
      <c r="G24" s="221"/>
      <c r="H24" s="221"/>
      <c r="I24" s="221"/>
      <c r="J24" s="221"/>
      <c r="K24" s="221"/>
      <c r="L24" s="221"/>
      <c r="M24" s="221"/>
    </row>
    <row r="25" spans="2:13" s="86" customFormat="1" x14ac:dyDescent="0.25">
      <c r="B25" s="221"/>
      <c r="C25" s="221" t="str">
        <f>'Session Information'!$C$19</f>
        <v>Department</v>
      </c>
      <c r="D25" s="221"/>
      <c r="E25" s="221"/>
      <c r="F25" s="221"/>
      <c r="G25" s="221"/>
      <c r="H25" s="221"/>
      <c r="I25" s="221"/>
      <c r="J25" s="221"/>
      <c r="K25" s="221"/>
      <c r="L25" s="221"/>
      <c r="M25" s="221"/>
    </row>
    <row r="26" spans="2:13" s="86" customFormat="1" x14ac:dyDescent="0.25">
      <c r="B26" s="221"/>
      <c r="C26" s="221" t="str">
        <f>'Session Information'!$C$7</f>
        <v>Distict School Board Name</v>
      </c>
      <c r="D26" s="221"/>
      <c r="E26" s="221"/>
      <c r="F26" s="221"/>
      <c r="G26" s="221"/>
      <c r="H26" s="221"/>
      <c r="I26" s="221"/>
      <c r="J26" s="221"/>
      <c r="K26" s="221"/>
      <c r="L26" s="221"/>
      <c r="M26" s="221"/>
    </row>
    <row r="27" spans="2:13" s="86" customFormat="1" x14ac:dyDescent="0.25">
      <c r="B27" s="221"/>
      <c r="C27" s="222" t="s">
        <v>93</v>
      </c>
      <c r="D27" s="221"/>
      <c r="E27" s="221"/>
      <c r="F27" s="221"/>
      <c r="G27" s="221"/>
      <c r="H27" s="221"/>
      <c r="I27" s="221"/>
      <c r="J27" s="221"/>
      <c r="K27" s="221"/>
      <c r="L27" s="221"/>
      <c r="M27" s="221"/>
    </row>
    <row r="28" spans="2:13" x14ac:dyDescent="0.25">
      <c r="B28" s="267"/>
      <c r="C28" s="223">
        <f>'Session Information'!$C$10</f>
        <v>42613</v>
      </c>
      <c r="D28" s="267"/>
      <c r="E28" s="267"/>
      <c r="F28" s="267"/>
      <c r="G28" s="267"/>
      <c r="H28" s="267"/>
      <c r="I28" s="267"/>
      <c r="J28" s="267"/>
      <c r="K28" s="267"/>
      <c r="L28" s="267"/>
      <c r="M28" s="267"/>
    </row>
    <row r="30" spans="2:13" x14ac:dyDescent="0.25">
      <c r="C30" s="212" t="s">
        <v>100</v>
      </c>
    </row>
    <row r="31" spans="2:13" x14ac:dyDescent="0.25">
      <c r="C31" s="212" t="s">
        <v>101</v>
      </c>
    </row>
    <row r="33" spans="3:12" x14ac:dyDescent="0.25">
      <c r="C33" s="212" t="s">
        <v>103</v>
      </c>
    </row>
    <row r="34" spans="3:12" x14ac:dyDescent="0.25">
      <c r="C34" s="212" t="s">
        <v>87</v>
      </c>
    </row>
    <row r="36" spans="3:12" ht="21" customHeight="1" x14ac:dyDescent="0.25">
      <c r="C36" s="490" t="s">
        <v>106</v>
      </c>
      <c r="D36" s="490"/>
      <c r="E36" s="490"/>
      <c r="F36" s="490"/>
      <c r="G36" s="490"/>
      <c r="H36" s="490"/>
      <c r="I36" s="490"/>
      <c r="J36" s="490"/>
      <c r="K36" s="490"/>
      <c r="L36" s="490"/>
    </row>
    <row r="37" spans="3:12" ht="8.4499999999999993" customHeight="1" x14ac:dyDescent="0.25"/>
    <row r="40" spans="3:12" ht="7.9" customHeight="1" x14ac:dyDescent="0.25"/>
    <row r="41" spans="3:12" ht="27" customHeight="1" x14ac:dyDescent="0.25"/>
  </sheetData>
  <mergeCells count="3">
    <mergeCell ref="C16:I16"/>
    <mergeCell ref="C8:L8"/>
    <mergeCell ref="C36:L36"/>
  </mergeCells>
  <pageMargins left="0.7" right="0.7" top="0.75" bottom="0.75" header="0.3" footer="0.3"/>
  <pageSetup scale="76"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51"/>
  <sheetViews>
    <sheetView showGridLines="0" topLeftCell="A9" workbookViewId="0">
      <selection activeCell="J32" sqref="J32"/>
    </sheetView>
  </sheetViews>
  <sheetFormatPr defaultRowHeight="15" x14ac:dyDescent="0.25"/>
  <cols>
    <col min="1" max="1" width="3.140625" customWidth="1"/>
    <col min="2" max="2" width="1.140625" customWidth="1"/>
    <col min="3" max="3" width="25.28515625" customWidth="1"/>
    <col min="8" max="9" width="13.7109375" customWidth="1"/>
    <col min="10" max="10" width="16.140625" bestFit="1" customWidth="1"/>
    <col min="11" max="11" width="1" customWidth="1"/>
  </cols>
  <sheetData>
    <row r="1" spans="1:11" x14ac:dyDescent="0.25">
      <c r="A1" s="481" t="s">
        <v>249</v>
      </c>
    </row>
    <row r="2" spans="1:11" ht="18" x14ac:dyDescent="0.25">
      <c r="C2" s="183" t="s">
        <v>35</v>
      </c>
    </row>
    <row r="3" spans="1:11" x14ac:dyDescent="0.25">
      <c r="C3" s="184" t="s">
        <v>34</v>
      </c>
    </row>
    <row r="4" spans="1:11" ht="6.75" customHeight="1" x14ac:dyDescent="0.25">
      <c r="C4" s="184"/>
    </row>
    <row r="5" spans="1:11" ht="15.75" x14ac:dyDescent="0.25">
      <c r="B5" s="232"/>
      <c r="C5" s="238" t="str">
        <f>'Session Information'!C13:D13</f>
        <v>Name of Project</v>
      </c>
      <c r="D5" s="234"/>
      <c r="E5" s="234"/>
      <c r="F5" s="234"/>
      <c r="G5" s="234"/>
      <c r="H5" s="234"/>
      <c r="I5" s="234"/>
      <c r="J5" s="240">
        <f ca="1">TODAY()</f>
        <v>43221</v>
      </c>
      <c r="K5" s="236"/>
    </row>
    <row r="6" spans="1:11" ht="4.5" customHeight="1" x14ac:dyDescent="0.25">
      <c r="B6" s="289"/>
      <c r="C6" s="286"/>
      <c r="D6" s="289"/>
      <c r="E6" s="289"/>
      <c r="F6" s="289"/>
      <c r="G6" s="289"/>
      <c r="H6" s="289"/>
      <c r="I6" s="289"/>
      <c r="J6" s="288"/>
      <c r="K6" s="289"/>
    </row>
    <row r="7" spans="1:11" ht="74.25" customHeight="1" x14ac:dyDescent="0.25">
      <c r="B7" s="289"/>
      <c r="C7" s="494" t="s">
        <v>179</v>
      </c>
      <c r="D7" s="494"/>
      <c r="E7" s="494"/>
      <c r="F7" s="494"/>
      <c r="G7" s="494"/>
      <c r="H7" s="494"/>
      <c r="I7" s="494"/>
      <c r="J7" s="494"/>
      <c r="K7" s="289"/>
    </row>
    <row r="8" spans="1:11" ht="7.9" customHeight="1" x14ac:dyDescent="0.25"/>
    <row r="9" spans="1:11" ht="6" customHeight="1" x14ac:dyDescent="0.25">
      <c r="B9" s="43"/>
      <c r="C9" s="44"/>
      <c r="D9" s="44"/>
      <c r="E9" s="44"/>
      <c r="F9" s="44"/>
      <c r="G9" s="44"/>
      <c r="H9" s="44"/>
      <c r="I9" s="44"/>
      <c r="J9" s="44"/>
      <c r="K9" s="45"/>
    </row>
    <row r="10" spans="1:11" ht="15.75" x14ac:dyDescent="0.25">
      <c r="B10" s="47"/>
      <c r="C10" s="182" t="s">
        <v>151</v>
      </c>
      <c r="D10" s="27"/>
      <c r="E10" s="27"/>
      <c r="F10" s="27"/>
      <c r="G10" s="48"/>
      <c r="H10" s="309" t="s">
        <v>186</v>
      </c>
      <c r="I10" s="309" t="s">
        <v>187</v>
      </c>
      <c r="J10" s="48"/>
      <c r="K10" s="49"/>
    </row>
    <row r="11" spans="1:11" x14ac:dyDescent="0.25">
      <c r="B11" s="47"/>
      <c r="C11" s="27"/>
      <c r="D11" s="27"/>
      <c r="E11" s="27"/>
      <c r="F11" s="27"/>
      <c r="G11" s="48"/>
      <c r="H11" s="304" t="str">
        <f>'Step 1 Facilities'!E11</f>
        <v>ELEMENTARY</v>
      </c>
      <c r="I11" s="304" t="str">
        <f>'Step 1 Facilities'!F11</f>
        <v>SECONDARY</v>
      </c>
      <c r="J11" s="261" t="s">
        <v>36</v>
      </c>
      <c r="K11" s="49"/>
    </row>
    <row r="12" spans="1:11" ht="15.75" thickBot="1" x14ac:dyDescent="0.3">
      <c r="B12" s="47"/>
      <c r="C12" s="27"/>
      <c r="D12" s="27"/>
      <c r="E12" s="27"/>
      <c r="F12" s="27"/>
      <c r="G12" s="48"/>
      <c r="H12" s="307" t="s">
        <v>58</v>
      </c>
      <c r="I12" s="307" t="s">
        <v>58</v>
      </c>
      <c r="J12" s="306"/>
      <c r="K12" s="49"/>
    </row>
    <row r="13" spans="1:11" ht="25.15" customHeight="1" thickBot="1" x14ac:dyDescent="0.3">
      <c r="B13" s="47"/>
      <c r="C13" s="186" t="s">
        <v>56</v>
      </c>
      <c r="D13" s="187"/>
      <c r="E13" s="187"/>
      <c r="F13" s="187"/>
      <c r="G13" s="187"/>
      <c r="H13" s="131">
        <v>400000</v>
      </c>
      <c r="I13" s="131">
        <v>200000</v>
      </c>
      <c r="J13" s="132">
        <f>SUM(H13:I13)</f>
        <v>600000</v>
      </c>
      <c r="K13" s="49"/>
    </row>
    <row r="14" spans="1:11" ht="7.15" customHeight="1" thickBot="1" x14ac:dyDescent="0.3">
      <c r="B14" s="47"/>
      <c r="C14" s="27"/>
      <c r="D14" s="27"/>
      <c r="E14" s="27"/>
      <c r="F14" s="27"/>
      <c r="G14" s="48"/>
      <c r="H14" s="48"/>
      <c r="I14" s="48"/>
      <c r="J14" s="48"/>
      <c r="K14" s="49"/>
    </row>
    <row r="15" spans="1:11" ht="22.15" customHeight="1" x14ac:dyDescent="0.25">
      <c r="B15" s="47"/>
      <c r="C15" s="114" t="s">
        <v>39</v>
      </c>
      <c r="D15" s="115"/>
      <c r="E15" s="115"/>
      <c r="F15" s="115"/>
      <c r="G15" s="115"/>
      <c r="H15" s="133">
        <v>4000000</v>
      </c>
      <c r="I15" s="133">
        <v>2000000</v>
      </c>
      <c r="J15" s="134">
        <f t="shared" ref="J15:J24" si="0">SUM(H15:I15)</f>
        <v>6000000</v>
      </c>
      <c r="K15" s="49"/>
    </row>
    <row r="16" spans="1:11" ht="22.15" customHeight="1" x14ac:dyDescent="0.25">
      <c r="B16" s="47"/>
      <c r="C16" s="117" t="s">
        <v>40</v>
      </c>
      <c r="D16" s="73"/>
      <c r="E16" s="73"/>
      <c r="F16" s="73"/>
      <c r="G16" s="73"/>
      <c r="H16" s="74">
        <v>1200000</v>
      </c>
      <c r="I16" s="74">
        <v>630000</v>
      </c>
      <c r="J16" s="135">
        <f t="shared" si="0"/>
        <v>1830000</v>
      </c>
      <c r="K16" s="49"/>
    </row>
    <row r="17" spans="2:11" ht="22.15" customHeight="1" x14ac:dyDescent="0.25">
      <c r="B17" s="47"/>
      <c r="C17" s="117" t="s">
        <v>41</v>
      </c>
      <c r="D17" s="73"/>
      <c r="E17" s="73"/>
      <c r="F17" s="73"/>
      <c r="G17" s="73"/>
      <c r="H17" s="74">
        <v>1100000</v>
      </c>
      <c r="I17" s="74">
        <v>990000</v>
      </c>
      <c r="J17" s="135">
        <f t="shared" si="0"/>
        <v>2090000</v>
      </c>
      <c r="K17" s="49"/>
    </row>
    <row r="18" spans="2:11" ht="22.15" customHeight="1" x14ac:dyDescent="0.25">
      <c r="B18" s="47"/>
      <c r="C18" s="117" t="s">
        <v>42</v>
      </c>
      <c r="D18" s="73"/>
      <c r="E18" s="73"/>
      <c r="F18" s="73"/>
      <c r="G18" s="73"/>
      <c r="H18" s="74">
        <v>430000</v>
      </c>
      <c r="I18" s="74">
        <v>140000</v>
      </c>
      <c r="J18" s="135">
        <f t="shared" si="0"/>
        <v>570000</v>
      </c>
      <c r="K18" s="49"/>
    </row>
    <row r="19" spans="2:11" ht="22.15" customHeight="1" x14ac:dyDescent="0.25">
      <c r="B19" s="47"/>
      <c r="C19" s="117" t="s">
        <v>43</v>
      </c>
      <c r="D19" s="73"/>
      <c r="E19" s="73"/>
      <c r="F19" s="73"/>
      <c r="G19" s="73"/>
      <c r="H19" s="74">
        <v>250000</v>
      </c>
      <c r="I19" s="74">
        <v>120000</v>
      </c>
      <c r="J19" s="135">
        <f t="shared" si="0"/>
        <v>370000</v>
      </c>
      <c r="K19" s="49"/>
    </row>
    <row r="20" spans="2:11" ht="22.15" customHeight="1" x14ac:dyDescent="0.25">
      <c r="B20" s="47"/>
      <c r="C20" s="117" t="s">
        <v>45</v>
      </c>
      <c r="D20" s="73"/>
      <c r="E20" s="73"/>
      <c r="F20" s="73"/>
      <c r="G20" s="73"/>
      <c r="H20" s="74">
        <v>90000</v>
      </c>
      <c r="I20" s="74">
        <v>315000</v>
      </c>
      <c r="J20" s="135">
        <f t="shared" si="0"/>
        <v>405000</v>
      </c>
      <c r="K20" s="49"/>
    </row>
    <row r="21" spans="2:11" ht="22.15" customHeight="1" x14ac:dyDescent="0.25">
      <c r="B21" s="47"/>
      <c r="C21" s="117" t="s">
        <v>3</v>
      </c>
      <c r="D21" s="73"/>
      <c r="E21" s="73"/>
      <c r="F21" s="73"/>
      <c r="G21" s="73"/>
      <c r="H21" s="74">
        <v>0</v>
      </c>
      <c r="I21" s="74">
        <v>0</v>
      </c>
      <c r="J21" s="135">
        <f t="shared" si="0"/>
        <v>0</v>
      </c>
      <c r="K21" s="49"/>
    </row>
    <row r="22" spans="2:11" ht="22.15" customHeight="1" x14ac:dyDescent="0.25">
      <c r="B22" s="47"/>
      <c r="C22" s="117" t="s">
        <v>3</v>
      </c>
      <c r="D22" s="73"/>
      <c r="E22" s="73"/>
      <c r="F22" s="73"/>
      <c r="G22" s="73"/>
      <c r="H22" s="74">
        <v>0</v>
      </c>
      <c r="I22" s="74">
        <v>0</v>
      </c>
      <c r="J22" s="135">
        <f t="shared" si="0"/>
        <v>0</v>
      </c>
      <c r="K22" s="49"/>
    </row>
    <row r="23" spans="2:11" ht="22.15" customHeight="1" x14ac:dyDescent="0.25">
      <c r="B23" s="47"/>
      <c r="C23" s="117" t="s">
        <v>3</v>
      </c>
      <c r="D23" s="73"/>
      <c r="E23" s="73"/>
      <c r="F23" s="73"/>
      <c r="G23" s="73"/>
      <c r="H23" s="74">
        <v>0</v>
      </c>
      <c r="I23" s="74">
        <v>0</v>
      </c>
      <c r="J23" s="135">
        <f t="shared" si="0"/>
        <v>0</v>
      </c>
      <c r="K23" s="49"/>
    </row>
    <row r="24" spans="2:11" ht="22.15" customHeight="1" thickBot="1" x14ac:dyDescent="0.3">
      <c r="B24" s="47"/>
      <c r="C24" s="118" t="s">
        <v>3</v>
      </c>
      <c r="D24" s="119"/>
      <c r="E24" s="119"/>
      <c r="F24" s="119"/>
      <c r="G24" s="119"/>
      <c r="H24" s="136">
        <v>0</v>
      </c>
      <c r="I24" s="136">
        <v>0</v>
      </c>
      <c r="J24" s="137">
        <f t="shared" si="0"/>
        <v>0</v>
      </c>
      <c r="K24" s="49"/>
    </row>
    <row r="25" spans="2:11" ht="7.15" customHeight="1" thickBot="1" x14ac:dyDescent="0.3">
      <c r="B25" s="47"/>
      <c r="C25" s="46"/>
      <c r="D25" s="46"/>
      <c r="E25" s="46"/>
      <c r="F25" s="46"/>
      <c r="G25" s="46"/>
      <c r="H25" s="46"/>
      <c r="I25" s="46"/>
      <c r="J25" s="46"/>
      <c r="K25" s="49"/>
    </row>
    <row r="26" spans="2:11" ht="24" customHeight="1" thickBot="1" x14ac:dyDescent="0.3">
      <c r="B26" s="47"/>
      <c r="C26" s="186" t="s">
        <v>57</v>
      </c>
      <c r="D26" s="187"/>
      <c r="E26" s="187"/>
      <c r="F26" s="187"/>
      <c r="G26" s="187"/>
      <c r="H26" s="189">
        <f>SUM(H15:H24)</f>
        <v>7070000</v>
      </c>
      <c r="I26" s="189">
        <f>SUM(I15:I24)</f>
        <v>4195000</v>
      </c>
      <c r="J26" s="188">
        <f>SUM(H26:I26)</f>
        <v>11265000</v>
      </c>
      <c r="K26" s="49"/>
    </row>
    <row r="27" spans="2:11" ht="4.9000000000000004" customHeight="1" x14ac:dyDescent="0.25">
      <c r="B27" s="50"/>
      <c r="C27" s="51"/>
      <c r="D27" s="51"/>
      <c r="E27" s="51"/>
      <c r="F27" s="51"/>
      <c r="G27" s="51"/>
      <c r="H27" s="55"/>
      <c r="I27" s="55"/>
      <c r="J27" s="55"/>
      <c r="K27" s="54"/>
    </row>
    <row r="28" spans="2:11" ht="5.45" customHeight="1" x14ac:dyDescent="0.25"/>
    <row r="29" spans="2:11" ht="5.45" customHeight="1" x14ac:dyDescent="0.25">
      <c r="B29" s="90"/>
      <c r="C29" s="91"/>
      <c r="D29" s="91"/>
      <c r="E29" s="91"/>
      <c r="F29" s="91"/>
      <c r="G29" s="91"/>
      <c r="H29" s="91"/>
      <c r="I29" s="91"/>
      <c r="J29" s="91"/>
      <c r="K29" s="92"/>
    </row>
    <row r="30" spans="2:11" x14ac:dyDescent="0.25">
      <c r="B30" s="93"/>
      <c r="C30" s="100" t="s">
        <v>178</v>
      </c>
      <c r="D30" s="100"/>
      <c r="E30" s="100"/>
      <c r="F30" s="100"/>
      <c r="G30" s="100"/>
      <c r="H30" s="94"/>
      <c r="I30" s="94"/>
      <c r="J30" s="94"/>
      <c r="K30" s="95"/>
    </row>
    <row r="31" spans="2:11" ht="4.9000000000000004" customHeight="1" x14ac:dyDescent="0.25">
      <c r="B31" s="93"/>
      <c r="C31" s="100"/>
      <c r="D31" s="100"/>
      <c r="E31" s="100"/>
      <c r="F31" s="100"/>
      <c r="G31" s="100"/>
      <c r="H31" s="94"/>
      <c r="I31" s="94"/>
      <c r="J31" s="94"/>
      <c r="K31" s="95"/>
    </row>
    <row r="32" spans="2:11" x14ac:dyDescent="0.25">
      <c r="B32" s="93"/>
      <c r="C32" s="100" t="s">
        <v>166</v>
      </c>
      <c r="D32" s="100"/>
      <c r="E32" s="100"/>
      <c r="F32" s="100"/>
      <c r="G32" s="100"/>
      <c r="H32" s="102">
        <f>'Step 2 CFS'!K16</f>
        <v>3148148.1481481483</v>
      </c>
      <c r="I32" s="102">
        <f>'Step 2 CFS'!L16</f>
        <v>1851851.8518518517</v>
      </c>
      <c r="J32" s="102">
        <f>SUM(H32:I32)</f>
        <v>5000000</v>
      </c>
      <c r="K32" s="95"/>
    </row>
    <row r="33" spans="2:11" x14ac:dyDescent="0.25">
      <c r="B33" s="93"/>
      <c r="C33" s="100"/>
      <c r="D33" s="100"/>
      <c r="E33" s="100"/>
      <c r="F33" s="100"/>
      <c r="G33" s="100" t="s">
        <v>86</v>
      </c>
      <c r="H33" s="99"/>
      <c r="I33" s="99"/>
      <c r="J33" s="99"/>
      <c r="K33" s="95"/>
    </row>
    <row r="34" spans="2:11" x14ac:dyDescent="0.25">
      <c r="B34" s="93"/>
      <c r="C34" s="100" t="s">
        <v>165</v>
      </c>
      <c r="D34" s="100"/>
      <c r="E34" s="100"/>
      <c r="F34" s="100"/>
      <c r="G34" s="100"/>
      <c r="H34" s="102">
        <f>H13</f>
        <v>400000</v>
      </c>
      <c r="I34" s="102">
        <f>I13</f>
        <v>200000</v>
      </c>
      <c r="J34" s="102">
        <f>SUM(H34:I34)</f>
        <v>600000</v>
      </c>
      <c r="K34" s="95"/>
    </row>
    <row r="35" spans="2:11" ht="15.75" thickBot="1" x14ac:dyDescent="0.3">
      <c r="B35" s="93"/>
      <c r="C35" s="100"/>
      <c r="D35" s="100"/>
      <c r="E35" s="100"/>
      <c r="F35" s="100"/>
      <c r="G35" s="100" t="s">
        <v>25</v>
      </c>
      <c r="H35" s="99"/>
      <c r="I35" s="99"/>
      <c r="J35" s="99"/>
      <c r="K35" s="95"/>
    </row>
    <row r="36" spans="2:11" s="86" customFormat="1" ht="22.9" customHeight="1" thickBot="1" x14ac:dyDescent="0.3">
      <c r="B36" s="159"/>
      <c r="C36" s="297" t="s">
        <v>59</v>
      </c>
      <c r="D36" s="298"/>
      <c r="E36" s="298"/>
      <c r="F36" s="298"/>
      <c r="G36" s="298"/>
      <c r="H36" s="189">
        <f>SUM(H32-H34)</f>
        <v>2748148.1481481483</v>
      </c>
      <c r="I36" s="189">
        <f>SUM(I32-I34)</f>
        <v>1651851.8518518517</v>
      </c>
      <c r="J36" s="132">
        <f>SUM(H36:I36)</f>
        <v>4400000</v>
      </c>
      <c r="K36" s="161"/>
    </row>
    <row r="37" spans="2:11" ht="4.1500000000000004" customHeight="1" x14ac:dyDescent="0.25">
      <c r="B37" s="96"/>
      <c r="C37" s="97"/>
      <c r="D37" s="97"/>
      <c r="E37" s="97"/>
      <c r="F37" s="97"/>
      <c r="G37" s="97"/>
      <c r="H37" s="97"/>
      <c r="I37" s="97"/>
      <c r="J37" s="97"/>
      <c r="K37" s="98"/>
    </row>
    <row r="38" spans="2:11" ht="5.45" customHeight="1" x14ac:dyDescent="0.25"/>
    <row r="39" spans="2:11" s="269" customFormat="1" ht="15" customHeight="1" x14ac:dyDescent="0.2">
      <c r="B39" s="267"/>
      <c r="C39" s="221" t="str">
        <f>'Session Information'!$C$16</f>
        <v>Name</v>
      </c>
      <c r="D39" s="267"/>
      <c r="E39" s="267"/>
      <c r="F39" s="267"/>
      <c r="G39" s="267"/>
      <c r="H39" s="267"/>
      <c r="I39" s="267"/>
      <c r="J39" s="267"/>
      <c r="K39" s="267"/>
    </row>
    <row r="40" spans="2:11" s="269" customFormat="1" ht="15" customHeight="1" x14ac:dyDescent="0.2">
      <c r="B40" s="267"/>
      <c r="C40" s="221" t="str">
        <f>'Session Information'!$C$19</f>
        <v>Department</v>
      </c>
      <c r="D40" s="267"/>
      <c r="E40" s="267"/>
      <c r="F40" s="267"/>
      <c r="G40" s="267"/>
      <c r="H40" s="267"/>
      <c r="I40" s="267"/>
      <c r="J40" s="267"/>
      <c r="K40" s="267"/>
    </row>
    <row r="41" spans="2:11" s="269" customFormat="1" ht="15" customHeight="1" x14ac:dyDescent="0.2">
      <c r="B41" s="267"/>
      <c r="C41" s="221" t="str">
        <f>'Session Information'!$C$7</f>
        <v>Distict School Board Name</v>
      </c>
      <c r="D41" s="267"/>
      <c r="E41" s="267"/>
      <c r="F41" s="267"/>
      <c r="G41" s="267"/>
      <c r="H41" s="267"/>
      <c r="I41" s="267"/>
      <c r="J41" s="267"/>
      <c r="K41" s="267"/>
    </row>
    <row r="42" spans="2:11" s="269" customFormat="1" ht="15" customHeight="1" x14ac:dyDescent="0.2">
      <c r="B42" s="267"/>
      <c r="C42" s="222" t="s">
        <v>93</v>
      </c>
      <c r="D42" s="267"/>
      <c r="E42" s="267"/>
      <c r="F42" s="267"/>
      <c r="G42" s="267"/>
      <c r="H42" s="267"/>
      <c r="I42" s="267"/>
      <c r="J42" s="267"/>
      <c r="K42" s="267"/>
    </row>
    <row r="43" spans="2:11" s="269" customFormat="1" ht="15" customHeight="1" x14ac:dyDescent="0.2">
      <c r="B43" s="267"/>
      <c r="C43" s="223">
        <f>'Session Information'!$C$10</f>
        <v>42613</v>
      </c>
      <c r="D43" s="267"/>
      <c r="E43" s="267"/>
      <c r="F43" s="267"/>
      <c r="G43" s="267"/>
      <c r="H43" s="267"/>
      <c r="I43" s="267"/>
      <c r="J43" s="267"/>
      <c r="K43" s="267"/>
    </row>
    <row r="45" spans="2:11" x14ac:dyDescent="0.25">
      <c r="C45" s="212" t="s">
        <v>100</v>
      </c>
    </row>
    <row r="46" spans="2:11" x14ac:dyDescent="0.25">
      <c r="C46" s="212" t="s">
        <v>101</v>
      </c>
    </row>
    <row r="47" spans="2:11" ht="4.1500000000000004" customHeight="1" x14ac:dyDescent="0.25"/>
    <row r="48" spans="2:11" x14ac:dyDescent="0.25">
      <c r="C48" s="212" t="s">
        <v>103</v>
      </c>
    </row>
    <row r="49" spans="3:10" x14ac:dyDescent="0.25">
      <c r="C49" s="212" t="s">
        <v>87</v>
      </c>
    </row>
    <row r="50" spans="3:10" ht="5.45" customHeight="1" x14ac:dyDescent="0.25"/>
    <row r="51" spans="3:10" ht="33" customHeight="1" x14ac:dyDescent="0.25">
      <c r="C51" s="490" t="s">
        <v>106</v>
      </c>
      <c r="D51" s="490"/>
      <c r="E51" s="490"/>
      <c r="F51" s="490"/>
      <c r="G51" s="490"/>
      <c r="H51" s="490"/>
      <c r="I51" s="490"/>
      <c r="J51" s="490"/>
    </row>
  </sheetData>
  <mergeCells count="2">
    <mergeCell ref="C7:J7"/>
    <mergeCell ref="C51:J51"/>
  </mergeCells>
  <pageMargins left="0.7" right="0.7" top="0.75" bottom="0.75" header="0.3" footer="0.3"/>
  <pageSetup orientation="portrait" r:id="rId1"/>
  <ignoredErrors>
    <ignoredError sqref="J15" unlocked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40"/>
  <sheetViews>
    <sheetView showGridLines="0" workbookViewId="0">
      <selection activeCell="Z25" sqref="Z25"/>
    </sheetView>
  </sheetViews>
  <sheetFormatPr defaultRowHeight="15" x14ac:dyDescent="0.25"/>
  <cols>
    <col min="1" max="1" width="1.28515625" customWidth="1"/>
    <col min="2" max="2" width="1.7109375" customWidth="1"/>
    <col min="3" max="3" width="12.7109375" customWidth="1"/>
    <col min="11" max="12" width="12.7109375" customWidth="1"/>
    <col min="13" max="13" width="17" bestFit="1" customWidth="1"/>
    <col min="14" max="14" width="1.28515625" customWidth="1"/>
    <col min="15" max="15" width="1.7109375" customWidth="1"/>
  </cols>
  <sheetData>
    <row r="1" spans="1:14" x14ac:dyDescent="0.25">
      <c r="A1" s="482" t="s">
        <v>250</v>
      </c>
    </row>
    <row r="2" spans="1:14" ht="18" x14ac:dyDescent="0.25">
      <c r="C2" s="183" t="s">
        <v>35</v>
      </c>
    </row>
    <row r="3" spans="1:14" x14ac:dyDescent="0.25">
      <c r="C3" s="184" t="s">
        <v>34</v>
      </c>
    </row>
    <row r="4" spans="1:14" ht="4.5" customHeight="1" x14ac:dyDescent="0.25">
      <c r="C4" s="184"/>
    </row>
    <row r="5" spans="1:14" ht="15.75" x14ac:dyDescent="0.25">
      <c r="B5" s="232"/>
      <c r="C5" s="233" t="str">
        <f>'Session Information'!C13:D13</f>
        <v>Name of Project</v>
      </c>
      <c r="D5" s="234"/>
      <c r="E5" s="234"/>
      <c r="F5" s="234"/>
      <c r="G5" s="234"/>
      <c r="H5" s="234"/>
      <c r="I5" s="234"/>
      <c r="J5" s="234"/>
      <c r="K5" s="234"/>
      <c r="L5" s="234"/>
      <c r="M5" s="235">
        <f ca="1">TODAY()</f>
        <v>43221</v>
      </c>
      <c r="N5" s="236"/>
    </row>
    <row r="6" spans="1:14" ht="5.25" customHeight="1" x14ac:dyDescent="0.25">
      <c r="B6" s="289"/>
      <c r="C6" s="290"/>
      <c r="D6" s="289"/>
      <c r="E6" s="289"/>
      <c r="F6" s="289"/>
      <c r="G6" s="289"/>
      <c r="H6" s="289"/>
      <c r="I6" s="289"/>
      <c r="J6" s="289"/>
      <c r="K6" s="289"/>
      <c r="L6" s="289"/>
      <c r="M6" s="291"/>
      <c r="N6" s="289"/>
    </row>
    <row r="7" spans="1:14" ht="44.25" customHeight="1" x14ac:dyDescent="0.25">
      <c r="B7" s="289"/>
      <c r="C7" s="494" t="s">
        <v>180</v>
      </c>
      <c r="D7" s="494"/>
      <c r="E7" s="494"/>
      <c r="F7" s="494"/>
      <c r="G7" s="494"/>
      <c r="H7" s="494"/>
      <c r="I7" s="494"/>
      <c r="J7" s="494"/>
      <c r="K7" s="494"/>
      <c r="L7" s="494"/>
      <c r="M7" s="494"/>
      <c r="N7" s="289"/>
    </row>
    <row r="8" spans="1:14" ht="6.75" customHeight="1" x14ac:dyDescent="0.25"/>
    <row r="9" spans="1:14" ht="6.6" customHeight="1" x14ac:dyDescent="0.25">
      <c r="B9" s="43"/>
      <c r="C9" s="44"/>
      <c r="D9" s="44"/>
      <c r="E9" s="44"/>
      <c r="F9" s="44"/>
      <c r="G9" s="44"/>
      <c r="H9" s="44"/>
      <c r="I9" s="31"/>
      <c r="J9" s="31"/>
      <c r="K9" s="52"/>
      <c r="L9" s="52"/>
      <c r="M9" s="52"/>
      <c r="N9" s="45"/>
    </row>
    <row r="10" spans="1:14" ht="15.75" x14ac:dyDescent="0.25">
      <c r="B10" s="47"/>
      <c r="C10" s="182" t="s">
        <v>175</v>
      </c>
      <c r="D10" s="27"/>
      <c r="E10" s="27"/>
      <c r="F10" s="27"/>
      <c r="G10" s="27"/>
      <c r="H10" s="27"/>
      <c r="I10" s="27"/>
      <c r="J10" s="27"/>
      <c r="K10" s="309" t="s">
        <v>186</v>
      </c>
      <c r="L10" s="309" t="s">
        <v>187</v>
      </c>
      <c r="N10" s="49"/>
    </row>
    <row r="11" spans="1:14" x14ac:dyDescent="0.25">
      <c r="B11" s="47"/>
      <c r="C11" s="88"/>
      <c r="D11" s="27"/>
      <c r="E11" s="27"/>
      <c r="F11" s="27"/>
      <c r="G11" s="27"/>
      <c r="H11" s="27"/>
      <c r="I11" s="27"/>
      <c r="J11" s="27"/>
      <c r="K11" s="304" t="s">
        <v>37</v>
      </c>
      <c r="L11" s="304" t="s">
        <v>38</v>
      </c>
      <c r="M11" s="261" t="s">
        <v>61</v>
      </c>
      <c r="N11" s="49"/>
    </row>
    <row r="12" spans="1:14" x14ac:dyDescent="0.25">
      <c r="B12" s="47"/>
      <c r="C12" s="88"/>
      <c r="D12" s="27"/>
      <c r="E12" s="27"/>
      <c r="F12" s="27"/>
      <c r="G12" s="27"/>
      <c r="H12" s="27"/>
      <c r="I12" s="27"/>
      <c r="J12" s="27"/>
      <c r="K12" s="305" t="s">
        <v>58</v>
      </c>
      <c r="L12" s="305" t="s">
        <v>58</v>
      </c>
      <c r="M12" s="262"/>
      <c r="N12" s="49"/>
    </row>
    <row r="13" spans="1:14" ht="5.25" customHeight="1" thickBot="1" x14ac:dyDescent="0.3">
      <c r="B13" s="47"/>
      <c r="C13" s="46"/>
      <c r="D13" s="46"/>
      <c r="E13" s="46"/>
      <c r="F13" s="46"/>
      <c r="G13" s="46"/>
      <c r="H13" s="46"/>
      <c r="I13" s="32"/>
      <c r="J13" s="32"/>
      <c r="K13" s="53"/>
      <c r="L13" s="53"/>
      <c r="M13" s="53"/>
      <c r="N13" s="49"/>
    </row>
    <row r="14" spans="1:14" ht="15.75" thickBot="1" x14ac:dyDescent="0.3">
      <c r="B14" s="47"/>
      <c r="C14" s="496" t="s">
        <v>8</v>
      </c>
      <c r="D14" s="496"/>
      <c r="E14" s="496"/>
      <c r="F14" s="496"/>
      <c r="G14" s="496"/>
      <c r="H14" s="496"/>
      <c r="I14" s="496"/>
      <c r="J14" s="293" t="s">
        <v>176</v>
      </c>
      <c r="K14" s="89">
        <v>190000</v>
      </c>
      <c r="L14" s="89">
        <v>200000</v>
      </c>
      <c r="M14" s="63">
        <f>AVERAGEIF(K14:L14,"&lt;&gt;0")</f>
        <v>195000</v>
      </c>
      <c r="N14" s="57"/>
    </row>
    <row r="15" spans="1:14" ht="15.75" thickBot="1" x14ac:dyDescent="0.3">
      <c r="B15" s="47"/>
      <c r="C15" s="497" t="s">
        <v>32</v>
      </c>
      <c r="D15" s="496"/>
      <c r="E15" s="496"/>
      <c r="F15" s="496"/>
      <c r="G15" s="496"/>
      <c r="H15" s="496"/>
      <c r="I15" s="496"/>
      <c r="J15" s="294" t="s">
        <v>176</v>
      </c>
      <c r="K15" s="110">
        <v>0.3</v>
      </c>
      <c r="L15" s="110">
        <v>0.3</v>
      </c>
      <c r="M15" s="65">
        <f>AVERAGEIF(K15:L15,"&lt;&gt;0")</f>
        <v>0.3</v>
      </c>
      <c r="N15" s="57"/>
    </row>
    <row r="16" spans="1:14" ht="15.75" thickBot="1" x14ac:dyDescent="0.3">
      <c r="B16" s="47"/>
      <c r="C16" s="496" t="s">
        <v>9</v>
      </c>
      <c r="D16" s="496"/>
      <c r="E16" s="496"/>
      <c r="F16" s="496"/>
      <c r="G16" s="496"/>
      <c r="H16" s="496"/>
      <c r="I16" s="496"/>
      <c r="J16" s="295" t="s">
        <v>176</v>
      </c>
      <c r="K16" s="110">
        <v>0.1</v>
      </c>
      <c r="L16" s="110">
        <v>0.1</v>
      </c>
      <c r="M16" s="65">
        <f>AVERAGEIF(K16:L16,"&lt;&gt;0")</f>
        <v>0.1</v>
      </c>
      <c r="N16" s="57"/>
    </row>
    <row r="17" spans="2:14" ht="15.75" thickBot="1" x14ac:dyDescent="0.3">
      <c r="B17" s="47"/>
      <c r="C17" s="496" t="s">
        <v>10</v>
      </c>
      <c r="D17" s="496"/>
      <c r="E17" s="496"/>
      <c r="F17" s="496"/>
      <c r="G17" s="496"/>
      <c r="H17" s="496"/>
      <c r="I17" s="496"/>
      <c r="J17" s="296" t="s">
        <v>176</v>
      </c>
      <c r="K17" s="110">
        <v>0.1</v>
      </c>
      <c r="L17" s="110">
        <v>0.1</v>
      </c>
      <c r="M17" s="65">
        <f>AVERAGEIF(K17:L17,"&lt;&gt;0")</f>
        <v>0.1</v>
      </c>
      <c r="N17" s="57"/>
    </row>
    <row r="18" spans="2:14" ht="3.75" customHeight="1" x14ac:dyDescent="0.25">
      <c r="B18" s="47"/>
      <c r="C18" s="87"/>
      <c r="D18" s="87"/>
      <c r="E18" s="87"/>
      <c r="F18" s="87"/>
      <c r="G18" s="87"/>
      <c r="H18" s="87"/>
      <c r="I18" s="87"/>
      <c r="J18" s="13"/>
      <c r="K18" s="13"/>
      <c r="L18" s="13"/>
      <c r="M18" s="13"/>
      <c r="N18" s="57"/>
    </row>
    <row r="19" spans="2:14" x14ac:dyDescent="0.25">
      <c r="B19" s="47"/>
      <c r="C19" s="498" t="s">
        <v>177</v>
      </c>
      <c r="D19" s="498"/>
      <c r="E19" s="498"/>
      <c r="F19" s="498"/>
      <c r="G19" s="498"/>
      <c r="H19" s="498"/>
      <c r="I19" s="498"/>
      <c r="J19" s="13"/>
      <c r="K19" s="13"/>
      <c r="L19" s="75"/>
      <c r="M19" s="87"/>
      <c r="N19" s="49"/>
    </row>
    <row r="20" spans="2:14" ht="15.75" thickBot="1" x14ac:dyDescent="0.3">
      <c r="B20" s="47"/>
      <c r="C20" s="35" t="s">
        <v>28</v>
      </c>
      <c r="D20" s="35"/>
      <c r="E20" s="35"/>
      <c r="F20" s="26"/>
      <c r="G20" s="26"/>
      <c r="H20" s="26"/>
      <c r="I20" s="26"/>
      <c r="J20" s="13"/>
      <c r="K20" s="13"/>
      <c r="L20" s="75"/>
      <c r="M20" s="87"/>
      <c r="N20" s="49"/>
    </row>
    <row r="21" spans="2:14" ht="15.75" thickBot="1" x14ac:dyDescent="0.3">
      <c r="B21" s="47"/>
      <c r="C21" s="29" t="s">
        <v>31</v>
      </c>
      <c r="D21" s="28"/>
      <c r="E21" s="28"/>
      <c r="F21" s="28"/>
      <c r="G21" s="28"/>
      <c r="H21" s="28"/>
      <c r="I21" s="28"/>
      <c r="J21" s="296" t="s">
        <v>176</v>
      </c>
      <c r="K21" s="101">
        <v>194</v>
      </c>
      <c r="L21" s="101">
        <v>194</v>
      </c>
      <c r="M21" s="64">
        <f>AVERAGEIF(K21:L21,"&lt;&gt;0")</f>
        <v>194</v>
      </c>
      <c r="N21" s="57"/>
    </row>
    <row r="22" spans="2:14" ht="15.75" thickBot="1" x14ac:dyDescent="0.3">
      <c r="B22" s="47"/>
      <c r="C22" s="29" t="s">
        <v>20</v>
      </c>
      <c r="D22" s="28"/>
      <c r="E22" s="28"/>
      <c r="F22" s="28"/>
      <c r="G22" s="28"/>
      <c r="H22" s="28"/>
      <c r="I22" s="56" t="s">
        <v>16</v>
      </c>
      <c r="J22" s="296" t="s">
        <v>176</v>
      </c>
      <c r="K22" s="101">
        <v>10</v>
      </c>
      <c r="L22" s="101">
        <v>10</v>
      </c>
      <c r="M22" s="64">
        <f>AVERAGEIF(K22:L22,"&lt;&gt;0")</f>
        <v>10</v>
      </c>
      <c r="N22" s="57"/>
    </row>
    <row r="23" spans="2:14" ht="15.75" thickBot="1" x14ac:dyDescent="0.3">
      <c r="B23" s="47"/>
      <c r="C23" s="29" t="s">
        <v>19</v>
      </c>
      <c r="D23" s="28"/>
      <c r="E23" s="28"/>
      <c r="F23" s="28"/>
      <c r="G23" s="28"/>
      <c r="H23" s="28"/>
      <c r="I23" s="56" t="s">
        <v>17</v>
      </c>
      <c r="J23" s="296" t="s">
        <v>176</v>
      </c>
      <c r="K23" s="101">
        <v>36</v>
      </c>
      <c r="L23" s="101">
        <v>36</v>
      </c>
      <c r="M23" s="64">
        <f>AVERAGEIF(K23:L23,"&lt;&gt;0")</f>
        <v>36</v>
      </c>
      <c r="N23" s="57"/>
    </row>
    <row r="24" spans="2:14" ht="15.75" thickBot="1" x14ac:dyDescent="0.3">
      <c r="B24" s="47"/>
      <c r="C24" s="29" t="s">
        <v>18</v>
      </c>
      <c r="D24" s="28"/>
      <c r="E24" s="28"/>
      <c r="F24" s="28"/>
      <c r="G24" s="28"/>
      <c r="H24" s="28"/>
      <c r="I24" s="56" t="s">
        <v>16</v>
      </c>
      <c r="J24" s="296" t="s">
        <v>176</v>
      </c>
      <c r="K24" s="101">
        <v>9</v>
      </c>
      <c r="L24" s="101">
        <v>9</v>
      </c>
      <c r="M24" s="64">
        <f>AVERAGEIF(K24:L24,"&lt;&gt;0")</f>
        <v>9</v>
      </c>
      <c r="N24" s="57"/>
    </row>
    <row r="25" spans="2:14" ht="15.75" thickBot="1" x14ac:dyDescent="0.3">
      <c r="B25" s="47"/>
      <c r="C25" s="112" t="s">
        <v>7</v>
      </c>
      <c r="D25" s="28"/>
      <c r="E25" s="28"/>
      <c r="F25" s="36"/>
      <c r="G25" s="36"/>
      <c r="H25" s="36"/>
      <c r="I25" s="56" t="s">
        <v>25</v>
      </c>
      <c r="J25" s="13"/>
      <c r="K25" s="111">
        <f>SUM(K21*K22)+(K23*K24)</f>
        <v>2264</v>
      </c>
      <c r="L25" s="111">
        <f>SUM(L21*L22)+(L23*L24)</f>
        <v>2264</v>
      </c>
      <c r="M25" s="111">
        <f>SUM(M21*M22)+(M23*M24)</f>
        <v>2264</v>
      </c>
      <c r="N25" s="57"/>
    </row>
    <row r="26" spans="2:14" ht="6.6" customHeight="1" x14ac:dyDescent="0.25">
      <c r="B26" s="50"/>
      <c r="C26" s="51"/>
      <c r="D26" s="51"/>
      <c r="E26" s="51"/>
      <c r="F26" s="51"/>
      <c r="G26" s="51"/>
      <c r="H26" s="51"/>
      <c r="I26" s="33"/>
      <c r="J26" s="33"/>
      <c r="K26" s="51"/>
      <c r="L26" s="51"/>
      <c r="M26" s="51"/>
      <c r="N26" s="54"/>
    </row>
    <row r="27" spans="2:14" ht="7.5" customHeight="1" x14ac:dyDescent="0.25"/>
    <row r="28" spans="2:14" s="269" customFormat="1" ht="14.25" customHeight="1" x14ac:dyDescent="0.2">
      <c r="B28" s="267"/>
      <c r="C28" s="221" t="str">
        <f>'Session Information'!$C$16</f>
        <v>Name</v>
      </c>
      <c r="D28" s="267"/>
      <c r="E28" s="267"/>
      <c r="F28" s="267"/>
      <c r="G28" s="267"/>
      <c r="H28" s="267"/>
      <c r="I28" s="267"/>
      <c r="J28" s="267"/>
      <c r="K28" s="267"/>
      <c r="L28" s="267"/>
      <c r="M28" s="267"/>
      <c r="N28" s="267"/>
    </row>
    <row r="29" spans="2:14" s="269" customFormat="1" ht="14.25" customHeight="1" x14ac:dyDescent="0.2">
      <c r="B29" s="267"/>
      <c r="C29" s="221" t="str">
        <f>'Session Information'!$C$19</f>
        <v>Department</v>
      </c>
      <c r="D29" s="267"/>
      <c r="E29" s="267"/>
      <c r="F29" s="267"/>
      <c r="G29" s="267"/>
      <c r="H29" s="267"/>
      <c r="I29" s="267"/>
      <c r="J29" s="267"/>
      <c r="K29" s="267"/>
      <c r="L29" s="267"/>
      <c r="M29" s="267"/>
      <c r="N29" s="267"/>
    </row>
    <row r="30" spans="2:14" s="269" customFormat="1" ht="14.25" customHeight="1" x14ac:dyDescent="0.2">
      <c r="B30" s="267"/>
      <c r="C30" s="221" t="str">
        <f>'Session Information'!$C$7</f>
        <v>Distict School Board Name</v>
      </c>
      <c r="D30" s="267"/>
      <c r="E30" s="267"/>
      <c r="F30" s="267"/>
      <c r="G30" s="267"/>
      <c r="H30" s="267"/>
      <c r="I30" s="267"/>
      <c r="J30" s="267"/>
      <c r="K30" s="267"/>
      <c r="L30" s="267"/>
      <c r="M30" s="267"/>
      <c r="N30" s="267"/>
    </row>
    <row r="31" spans="2:14" s="269" customFormat="1" ht="14.25" customHeight="1" x14ac:dyDescent="0.2">
      <c r="B31" s="267"/>
      <c r="C31" s="221" t="s">
        <v>93</v>
      </c>
      <c r="D31" s="267"/>
      <c r="E31" s="267"/>
      <c r="F31" s="267"/>
      <c r="G31" s="267"/>
      <c r="H31" s="267"/>
      <c r="I31" s="267"/>
      <c r="J31" s="267"/>
      <c r="K31" s="267"/>
      <c r="L31" s="267"/>
      <c r="M31" s="267"/>
      <c r="N31" s="267"/>
    </row>
    <row r="32" spans="2:14" s="269" customFormat="1" ht="14.25" customHeight="1" x14ac:dyDescent="0.2">
      <c r="B32" s="267"/>
      <c r="C32" s="223">
        <f>'Session Information'!$C$10</f>
        <v>42613</v>
      </c>
      <c r="D32" s="267"/>
      <c r="E32" s="267"/>
      <c r="F32" s="267"/>
      <c r="G32" s="267"/>
      <c r="H32" s="267"/>
      <c r="I32" s="267"/>
      <c r="J32" s="267"/>
      <c r="K32" s="267"/>
      <c r="L32" s="267"/>
      <c r="M32" s="267"/>
      <c r="N32" s="267"/>
    </row>
    <row r="34" spans="3:13" x14ac:dyDescent="0.25">
      <c r="C34" s="212" t="s">
        <v>100</v>
      </c>
    </row>
    <row r="35" spans="3:13" x14ac:dyDescent="0.25">
      <c r="C35" s="212" t="s">
        <v>101</v>
      </c>
    </row>
    <row r="36" spans="3:13" ht="6.6" customHeight="1" x14ac:dyDescent="0.25"/>
    <row r="37" spans="3:13" x14ac:dyDescent="0.25">
      <c r="C37" s="212" t="s">
        <v>103</v>
      </c>
    </row>
    <row r="38" spans="3:13" x14ac:dyDescent="0.25">
      <c r="C38" s="212" t="s">
        <v>87</v>
      </c>
    </row>
    <row r="40" spans="3:13" ht="28.9" customHeight="1" x14ac:dyDescent="0.25">
      <c r="C40" s="490" t="s">
        <v>106</v>
      </c>
      <c r="D40" s="490"/>
      <c r="E40" s="490"/>
      <c r="F40" s="490"/>
      <c r="G40" s="490"/>
      <c r="H40" s="490"/>
      <c r="I40" s="490"/>
      <c r="J40" s="490"/>
      <c r="K40" s="490"/>
      <c r="L40" s="490"/>
      <c r="M40" s="490"/>
    </row>
  </sheetData>
  <mergeCells count="7">
    <mergeCell ref="C7:M7"/>
    <mergeCell ref="C40:M40"/>
    <mergeCell ref="C14:I14"/>
    <mergeCell ref="C15:I15"/>
    <mergeCell ref="C16:I16"/>
    <mergeCell ref="C17:I17"/>
    <mergeCell ref="C19:I19"/>
  </mergeCells>
  <pageMargins left="0.7" right="0.7" top="0.75" bottom="0.75" header="0.3" footer="0.3"/>
  <cellWatches>
    <cellWatch r="M25"/>
  </cellWatches>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topLeftCell="A8" workbookViewId="0"/>
  </sheetViews>
  <sheetFormatPr defaultRowHeight="15" x14ac:dyDescent="0.25"/>
  <cols>
    <col min="1" max="2" width="1.5703125" customWidth="1"/>
    <col min="3" max="3" width="23.85546875" customWidth="1"/>
    <col min="4" max="4" width="50.28515625" customWidth="1"/>
    <col min="5" max="5" width="2" customWidth="1"/>
    <col min="6" max="6" width="14.140625" bestFit="1" customWidth="1"/>
    <col min="7" max="7" width="16.140625" customWidth="1"/>
    <col min="8" max="8" width="2.28515625" customWidth="1"/>
  </cols>
  <sheetData>
    <row r="1" spans="1:9" x14ac:dyDescent="0.25">
      <c r="A1" s="481" t="s">
        <v>251</v>
      </c>
    </row>
    <row r="2" spans="1:9" ht="18" x14ac:dyDescent="0.25">
      <c r="C2" s="183" t="s">
        <v>35</v>
      </c>
      <c r="D2" s="183"/>
    </row>
    <row r="3" spans="1:9" x14ac:dyDescent="0.25">
      <c r="C3" s="184" t="s">
        <v>34</v>
      </c>
      <c r="D3" s="184"/>
    </row>
    <row r="4" spans="1:9" ht="6" customHeight="1" x14ac:dyDescent="0.25">
      <c r="C4" s="184"/>
      <c r="D4" s="184"/>
    </row>
    <row r="5" spans="1:9" ht="19.5" customHeight="1" x14ac:dyDescent="0.25">
      <c r="B5" s="242"/>
      <c r="C5" s="238" t="str">
        <f>'Session Information'!C13:D13</f>
        <v>Name of Project</v>
      </c>
      <c r="D5" s="245"/>
      <c r="E5" s="246"/>
      <c r="F5" s="246"/>
      <c r="G5" s="240">
        <f ca="1">TODAY()</f>
        <v>43221</v>
      </c>
      <c r="H5" s="244"/>
    </row>
    <row r="6" spans="1:9" ht="3.75" customHeight="1" x14ac:dyDescent="0.25">
      <c r="A6" s="300"/>
      <c r="B6" s="46"/>
      <c r="C6" s="286"/>
      <c r="D6" s="301"/>
      <c r="E6" s="46"/>
      <c r="F6" s="46"/>
      <c r="G6" s="288"/>
      <c r="H6" s="46"/>
      <c r="I6" s="300"/>
    </row>
    <row r="7" spans="1:9" ht="40.5" customHeight="1" x14ac:dyDescent="0.25">
      <c r="A7" s="300"/>
      <c r="B7" s="46"/>
      <c r="C7" s="494" t="s">
        <v>181</v>
      </c>
      <c r="D7" s="494"/>
      <c r="E7" s="494"/>
      <c r="F7" s="494"/>
      <c r="G7" s="494"/>
      <c r="H7" s="46"/>
      <c r="I7" s="300"/>
    </row>
    <row r="8" spans="1:9" ht="5.45" customHeight="1" x14ac:dyDescent="0.25"/>
    <row r="9" spans="1:9" ht="7.15" customHeight="1" x14ac:dyDescent="0.25">
      <c r="B9" s="90"/>
      <c r="C9" s="91"/>
      <c r="D9" s="91"/>
      <c r="E9" s="91"/>
      <c r="F9" s="91"/>
      <c r="G9" s="91"/>
      <c r="H9" s="92"/>
    </row>
    <row r="10" spans="1:9" ht="15.75" x14ac:dyDescent="0.25">
      <c r="B10" s="93"/>
      <c r="C10" s="182" t="s">
        <v>69</v>
      </c>
      <c r="D10" s="182"/>
      <c r="E10" s="94"/>
      <c r="F10" s="94"/>
      <c r="G10" s="94"/>
      <c r="H10" s="95"/>
    </row>
    <row r="11" spans="1:9" ht="15.75" thickBot="1" x14ac:dyDescent="0.3">
      <c r="B11" s="93"/>
      <c r="C11" s="94"/>
      <c r="D11" s="94"/>
      <c r="E11" s="94"/>
      <c r="F11" s="94"/>
      <c r="G11" s="94"/>
      <c r="H11" s="95"/>
    </row>
    <row r="12" spans="1:9" ht="25.5" x14ac:dyDescent="0.25">
      <c r="B12" s="93"/>
      <c r="C12" s="391" t="str">
        <f>'Step 1 Facilities'!E11</f>
        <v>ELEMENTARY</v>
      </c>
      <c r="D12" s="392" t="s">
        <v>192</v>
      </c>
      <c r="E12" s="393"/>
      <c r="F12" s="394" t="s">
        <v>54</v>
      </c>
      <c r="G12" s="395" t="s">
        <v>21</v>
      </c>
      <c r="H12" s="95"/>
    </row>
    <row r="13" spans="1:9" ht="9" customHeight="1" x14ac:dyDescent="0.25">
      <c r="B13" s="93"/>
      <c r="C13" s="396"/>
      <c r="D13" s="94"/>
      <c r="E13" s="94"/>
      <c r="F13" s="94"/>
      <c r="G13" s="397"/>
      <c r="H13" s="95"/>
    </row>
    <row r="14" spans="1:9" ht="14.45" customHeight="1" x14ac:dyDescent="0.25">
      <c r="B14" s="93"/>
      <c r="C14" s="398" t="s">
        <v>57</v>
      </c>
      <c r="D14" s="214"/>
      <c r="E14" s="142"/>
      <c r="F14" s="141">
        <f>SUM('Step 3 Sched 10C'!H15:H24)</f>
        <v>7070000</v>
      </c>
      <c r="G14" s="399">
        <f>SUM(F14/'Step 1 Facilities'!E14)</f>
        <v>8.3176470588235301</v>
      </c>
      <c r="H14" s="95"/>
    </row>
    <row r="15" spans="1:9" ht="14.45" customHeight="1" x14ac:dyDescent="0.25">
      <c r="B15" s="93"/>
      <c r="C15" s="398" t="s">
        <v>62</v>
      </c>
      <c r="D15" s="214"/>
      <c r="E15" s="142"/>
      <c r="F15" s="140">
        <f>SUM('Step 3 Sched 10C'!H34)+('Step 2 CFS'!K16*'Step 4 Assumptions'!K17)+('Step 4 Assumptions'!K14*'Step 1 Facilities'!E17)*'Step 4 Assumptions'!K16</f>
        <v>1379814.8148148148</v>
      </c>
      <c r="G15" s="399">
        <f>SUM(F15/'Step 1 Facilities'!E14)</f>
        <v>1.6233115468409587</v>
      </c>
      <c r="H15" s="95"/>
    </row>
    <row r="16" spans="1:9" x14ac:dyDescent="0.25">
      <c r="B16" s="93"/>
      <c r="C16" s="398" t="s">
        <v>63</v>
      </c>
      <c r="D16" s="214"/>
      <c r="E16" s="142"/>
      <c r="F16" s="140">
        <f>'Step 2 CFS'!K19+'Step 2 CFS'!K20+'Step 2 CFS'!K21</f>
        <v>2738888.888888889</v>
      </c>
      <c r="G16" s="399">
        <f>SUM(F16/'Step 1 Facilities'!E14)</f>
        <v>3.2222222222222223</v>
      </c>
      <c r="H16" s="95"/>
    </row>
    <row r="17" spans="2:8" x14ac:dyDescent="0.25">
      <c r="B17" s="93"/>
      <c r="C17" s="396"/>
      <c r="D17" s="94"/>
      <c r="E17" s="94"/>
      <c r="F17" s="121"/>
      <c r="G17" s="400"/>
      <c r="H17" s="95"/>
    </row>
    <row r="18" spans="2:8" x14ac:dyDescent="0.25">
      <c r="B18" s="93"/>
      <c r="C18" s="401" t="s">
        <v>217</v>
      </c>
      <c r="D18" s="215"/>
      <c r="E18" s="143"/>
      <c r="F18" s="140">
        <f>SUM(F14:F16)</f>
        <v>11188703.703703705</v>
      </c>
      <c r="G18" s="402">
        <f>SUM(F18/'Step 1 Facilities'!E14)</f>
        <v>13.163180827886713</v>
      </c>
      <c r="H18" s="95"/>
    </row>
    <row r="19" spans="2:8" ht="4.9000000000000004" customHeight="1" x14ac:dyDescent="0.25">
      <c r="B19" s="93"/>
      <c r="C19" s="396"/>
      <c r="D19" s="94"/>
      <c r="E19" s="94"/>
      <c r="F19" s="94"/>
      <c r="G19" s="397"/>
      <c r="H19" s="95"/>
    </row>
    <row r="20" spans="2:8" ht="15.75" thickBot="1" x14ac:dyDescent="0.3">
      <c r="B20" s="93"/>
      <c r="C20" s="403" t="s">
        <v>169</v>
      </c>
      <c r="D20" s="404"/>
      <c r="E20" s="405"/>
      <c r="F20" s="406"/>
      <c r="G20" s="407">
        <f>SUM(F18)/(43560*'Step 1 Facilities'!E16)</f>
        <v>2.7037609839311068</v>
      </c>
      <c r="H20" s="95"/>
    </row>
    <row r="21" spans="2:8" ht="4.5" customHeight="1" thickBot="1" x14ac:dyDescent="0.3">
      <c r="B21" s="93"/>
      <c r="C21" s="94"/>
      <c r="D21" s="94"/>
      <c r="E21" s="94"/>
      <c r="F21" s="94"/>
      <c r="G21" s="94"/>
      <c r="H21" s="95"/>
    </row>
    <row r="22" spans="2:8" ht="25.5" x14ac:dyDescent="0.25">
      <c r="B22" s="93"/>
      <c r="C22" s="391" t="str">
        <f>'Step 1 Facilities'!F11</f>
        <v>SECONDARY</v>
      </c>
      <c r="D22" s="392" t="s">
        <v>193</v>
      </c>
      <c r="E22" s="393"/>
      <c r="F22" s="394" t="s">
        <v>54</v>
      </c>
      <c r="G22" s="395" t="s">
        <v>21</v>
      </c>
      <c r="H22" s="95"/>
    </row>
    <row r="23" spans="2:8" x14ac:dyDescent="0.25">
      <c r="B23" s="93"/>
      <c r="C23" s="396"/>
      <c r="D23" s="94"/>
      <c r="E23" s="94"/>
      <c r="F23" s="94"/>
      <c r="G23" s="397"/>
      <c r="H23" s="95"/>
    </row>
    <row r="24" spans="2:8" x14ac:dyDescent="0.25">
      <c r="B24" s="93"/>
      <c r="C24" s="398" t="s">
        <v>57</v>
      </c>
      <c r="D24" s="214"/>
      <c r="E24" s="142"/>
      <c r="F24" s="141">
        <f>SUM('Step 3 Sched 10C'!I15:I24)</f>
        <v>4195000</v>
      </c>
      <c r="G24" s="399">
        <f>SUM(F24/'Step 1 Facilities'!F14)</f>
        <v>8.39</v>
      </c>
      <c r="H24" s="95"/>
    </row>
    <row r="25" spans="2:8" x14ac:dyDescent="0.25">
      <c r="B25" s="93"/>
      <c r="C25" s="398" t="s">
        <v>62</v>
      </c>
      <c r="D25" s="214"/>
      <c r="E25" s="142"/>
      <c r="F25" s="140">
        <f>SUM('Step 3 Sched 10C'!I34)+('Step 2 CFS'!L16*'Step 4 Assumptions'!L17)+(('Step 4 Assumptions'!L14*'Step 1 Facilities'!F17)*'Step 4 Assumptions'!L16)</f>
        <v>485185.18518518517</v>
      </c>
      <c r="G25" s="399">
        <f>SUM(F25/'Step 1 Facilities'!F14)</f>
        <v>0.97037037037037033</v>
      </c>
      <c r="H25" s="95"/>
    </row>
    <row r="26" spans="2:8" x14ac:dyDescent="0.25">
      <c r="B26" s="93"/>
      <c r="C26" s="398" t="s">
        <v>63</v>
      </c>
      <c r="D26" s="214"/>
      <c r="E26" s="142"/>
      <c r="F26" s="140">
        <f>SUM('Step 2 CFS'!L19:L21)</f>
        <v>1611111.111111111</v>
      </c>
      <c r="G26" s="399">
        <f>SUM(F26/'Step 1 Facilities'!F14)</f>
        <v>3.2222222222222219</v>
      </c>
      <c r="H26" s="95"/>
    </row>
    <row r="27" spans="2:8" x14ac:dyDescent="0.25">
      <c r="B27" s="93"/>
      <c r="C27" s="396"/>
      <c r="D27" s="94"/>
      <c r="E27" s="94"/>
      <c r="F27" s="121"/>
      <c r="G27" s="400"/>
      <c r="H27" s="95"/>
    </row>
    <row r="28" spans="2:8" x14ac:dyDescent="0.25">
      <c r="B28" s="93"/>
      <c r="C28" s="401" t="s">
        <v>217</v>
      </c>
      <c r="D28" s="215"/>
      <c r="E28" s="143"/>
      <c r="F28" s="140">
        <f>SUM(F24:F26)</f>
        <v>6291296.2962962957</v>
      </c>
      <c r="G28" s="402">
        <f>SUM(G24:G26)</f>
        <v>12.582592592592592</v>
      </c>
      <c r="H28" s="95"/>
    </row>
    <row r="29" spans="2:8" ht="4.9000000000000004" customHeight="1" x14ac:dyDescent="0.25">
      <c r="B29" s="93"/>
      <c r="C29" s="396"/>
      <c r="D29" s="94"/>
      <c r="E29" s="94"/>
      <c r="F29" s="94"/>
      <c r="G29" s="397"/>
      <c r="H29" s="95"/>
    </row>
    <row r="30" spans="2:8" ht="15.75" thickBot="1" x14ac:dyDescent="0.3">
      <c r="B30" s="93"/>
      <c r="C30" s="403" t="s">
        <v>169</v>
      </c>
      <c r="D30" s="404"/>
      <c r="E30" s="405"/>
      <c r="F30" s="406"/>
      <c r="G30" s="407">
        <f>SUM(F28)/(43560*'Step 1 Facilities'!F16)</f>
        <v>2.4071381605051636</v>
      </c>
      <c r="H30" s="95"/>
    </row>
    <row r="31" spans="2:8" ht="5.25" customHeight="1" thickBot="1" x14ac:dyDescent="0.3">
      <c r="B31" s="93"/>
      <c r="C31" s="94"/>
      <c r="D31" s="94"/>
      <c r="E31" s="94"/>
      <c r="F31" s="94"/>
      <c r="G31" s="94"/>
      <c r="H31" s="95"/>
    </row>
    <row r="32" spans="2:8" ht="25.5" x14ac:dyDescent="0.25">
      <c r="B32" s="93"/>
      <c r="C32" s="391" t="s">
        <v>190</v>
      </c>
      <c r="D32" s="392" t="s">
        <v>191</v>
      </c>
      <c r="E32" s="393"/>
      <c r="F32" s="394" t="s">
        <v>54</v>
      </c>
      <c r="G32" s="395" t="s">
        <v>21</v>
      </c>
      <c r="H32" s="95"/>
    </row>
    <row r="33" spans="2:8" x14ac:dyDescent="0.25">
      <c r="B33" s="93"/>
      <c r="C33" s="396"/>
      <c r="D33" s="94"/>
      <c r="E33" s="94"/>
      <c r="F33" s="94"/>
      <c r="G33" s="397"/>
      <c r="H33" s="95"/>
    </row>
    <row r="34" spans="2:8" x14ac:dyDescent="0.25">
      <c r="B34" s="93"/>
      <c r="C34" s="398" t="s">
        <v>57</v>
      </c>
      <c r="D34" s="214"/>
      <c r="E34" s="142"/>
      <c r="F34" s="141">
        <f>SUM('Step 3 Sched 10C'!J15:J24)</f>
        <v>11265000</v>
      </c>
      <c r="G34" s="399">
        <f>SUM(F34/'Step 1 Facilities'!G14)</f>
        <v>8.344444444444445</v>
      </c>
      <c r="H34" s="95"/>
    </row>
    <row r="35" spans="2:8" x14ac:dyDescent="0.25">
      <c r="B35" s="93"/>
      <c r="C35" s="398" t="s">
        <v>62</v>
      </c>
      <c r="D35" s="214"/>
      <c r="E35" s="142"/>
      <c r="F35" s="140">
        <f>SUM('Step 3 Sched 10C'!J34)+('Step 2 CFS'!J16*'Step 4 Assumptions'!M17)+(('Step 4 Assumptions'!M14*'Step 1 Facilities'!G17)*'Step 4 Assumptions'!M16)</f>
        <v>1880000</v>
      </c>
      <c r="G35" s="399">
        <f>SUM(F35/'Step 1 Facilities'!G14)</f>
        <v>1.3925925925925926</v>
      </c>
      <c r="H35" s="95"/>
    </row>
    <row r="36" spans="2:8" x14ac:dyDescent="0.25">
      <c r="B36" s="93"/>
      <c r="C36" s="398" t="s">
        <v>63</v>
      </c>
      <c r="D36" s="214"/>
      <c r="E36" s="142"/>
      <c r="F36" s="140">
        <f>SUM('Step 2 CFS'!J19:J21)</f>
        <v>4350000</v>
      </c>
      <c r="G36" s="399">
        <f>SUM(F36/'Step 1 Facilities'!G14)</f>
        <v>3.2222222222222223</v>
      </c>
      <c r="H36" s="95"/>
    </row>
    <row r="37" spans="2:8" x14ac:dyDescent="0.25">
      <c r="B37" s="93"/>
      <c r="C37" s="396"/>
      <c r="D37" s="94"/>
      <c r="E37" s="94"/>
      <c r="F37" s="121"/>
      <c r="G37" s="400"/>
      <c r="H37" s="95"/>
    </row>
    <row r="38" spans="2:8" x14ac:dyDescent="0.25">
      <c r="B38" s="93"/>
      <c r="C38" s="401" t="s">
        <v>217</v>
      </c>
      <c r="D38" s="215"/>
      <c r="E38" s="143"/>
      <c r="F38" s="140">
        <f>SUM(F34:F36)</f>
        <v>17495000</v>
      </c>
      <c r="G38" s="402">
        <f>SUM(G34:G36)</f>
        <v>12.959259259259259</v>
      </c>
      <c r="H38" s="95"/>
    </row>
    <row r="39" spans="2:8" ht="4.1500000000000004" customHeight="1" x14ac:dyDescent="0.25">
      <c r="B39" s="93"/>
      <c r="C39" s="396"/>
      <c r="D39" s="94"/>
      <c r="E39" s="94"/>
      <c r="F39" s="94"/>
      <c r="G39" s="397"/>
      <c r="H39" s="95"/>
    </row>
    <row r="40" spans="2:8" ht="15.75" thickBot="1" x14ac:dyDescent="0.3">
      <c r="B40" s="93"/>
      <c r="C40" s="403" t="s">
        <v>169</v>
      </c>
      <c r="D40" s="404"/>
      <c r="E40" s="405"/>
      <c r="F40" s="406"/>
      <c r="G40" s="407">
        <f>SUM(F38)/(43560*'Step 1 Facilities'!G16)</f>
        <v>2.5911608756183537</v>
      </c>
      <c r="H40" s="95"/>
    </row>
    <row r="41" spans="2:8" ht="6" customHeight="1" x14ac:dyDescent="0.25">
      <c r="B41" s="96"/>
      <c r="C41" s="97"/>
      <c r="D41" s="97"/>
      <c r="E41" s="97"/>
      <c r="F41" s="97"/>
      <c r="G41" s="97"/>
      <c r="H41" s="98"/>
    </row>
    <row r="42" spans="2:8" ht="3.75" customHeight="1" x14ac:dyDescent="0.25"/>
    <row r="43" spans="2:8" s="269" customFormat="1" ht="13.5" customHeight="1" x14ac:dyDescent="0.2">
      <c r="B43" s="267"/>
      <c r="C43" s="221" t="str">
        <f>'Session Information'!$C$16</f>
        <v>Name</v>
      </c>
      <c r="D43" s="221"/>
      <c r="E43" s="267"/>
      <c r="F43" s="267"/>
      <c r="G43" s="267"/>
      <c r="H43" s="267"/>
    </row>
    <row r="44" spans="2:8" s="269" customFormat="1" ht="13.5" customHeight="1" x14ac:dyDescent="0.2">
      <c r="B44" s="267"/>
      <c r="C44" s="221" t="str">
        <f>'Session Information'!$C$19</f>
        <v>Department</v>
      </c>
      <c r="D44" s="221"/>
      <c r="E44" s="267"/>
      <c r="F44" s="267"/>
      <c r="G44" s="267"/>
      <c r="H44" s="267"/>
    </row>
    <row r="45" spans="2:8" s="269" customFormat="1" ht="13.5" customHeight="1" x14ac:dyDescent="0.2">
      <c r="B45" s="267"/>
      <c r="C45" s="221" t="str">
        <f>'Session Information'!$C$7</f>
        <v>Distict School Board Name</v>
      </c>
      <c r="D45" s="221"/>
      <c r="E45" s="267"/>
      <c r="F45" s="267"/>
      <c r="G45" s="267"/>
      <c r="H45" s="267"/>
    </row>
    <row r="46" spans="2:8" s="269" customFormat="1" ht="13.5" customHeight="1" x14ac:dyDescent="0.2">
      <c r="B46" s="267"/>
      <c r="C46" s="222" t="s">
        <v>93</v>
      </c>
      <c r="D46" s="222"/>
      <c r="E46" s="267"/>
      <c r="F46" s="267"/>
      <c r="G46" s="267"/>
      <c r="H46" s="267"/>
    </row>
    <row r="47" spans="2:8" s="269" customFormat="1" ht="13.5" customHeight="1" x14ac:dyDescent="0.2">
      <c r="B47" s="267"/>
      <c r="C47" s="223">
        <f>'Session Information'!$C$10</f>
        <v>42613</v>
      </c>
      <c r="D47" s="223"/>
      <c r="E47" s="267"/>
      <c r="F47" s="267"/>
      <c r="G47" s="267"/>
      <c r="H47" s="267"/>
    </row>
    <row r="49" spans="3:3" x14ac:dyDescent="0.25">
      <c r="C49" s="212" t="s">
        <v>100</v>
      </c>
    </row>
    <row r="50" spans="3:3" x14ac:dyDescent="0.25">
      <c r="C50" s="212" t="s">
        <v>101</v>
      </c>
    </row>
    <row r="51" spans="3:3" ht="6" customHeight="1" x14ac:dyDescent="0.25"/>
    <row r="52" spans="3:3" x14ac:dyDescent="0.25">
      <c r="C52" s="212" t="s">
        <v>103</v>
      </c>
    </row>
    <row r="53" spans="3:3" x14ac:dyDescent="0.25">
      <c r="C53" s="212" t="s">
        <v>87</v>
      </c>
    </row>
    <row r="54" spans="3:3" ht="7.5" customHeight="1" x14ac:dyDescent="0.25">
      <c r="C54" s="212"/>
    </row>
    <row r="55" spans="3:3" x14ac:dyDescent="0.25">
      <c r="C55" s="212" t="s">
        <v>106</v>
      </c>
    </row>
    <row r="56" spans="3:3" x14ac:dyDescent="0.25">
      <c r="C56" s="212"/>
    </row>
    <row r="57" spans="3:3" x14ac:dyDescent="0.25">
      <c r="C57" s="212"/>
    </row>
  </sheetData>
  <mergeCells count="1">
    <mergeCell ref="C7:G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60"/>
  <sheetViews>
    <sheetView showGridLines="0" topLeftCell="A25" workbookViewId="0">
      <selection activeCell="C2" sqref="C2"/>
    </sheetView>
  </sheetViews>
  <sheetFormatPr defaultRowHeight="15" x14ac:dyDescent="0.25"/>
  <cols>
    <col min="1" max="1" width="1.7109375" customWidth="1"/>
    <col min="2" max="2" width="1.140625" customWidth="1"/>
    <col min="3" max="3" width="2.5703125" customWidth="1"/>
    <col min="4" max="4" width="21" bestFit="1" customWidth="1"/>
    <col min="5" max="5" width="45.28515625" customWidth="1"/>
    <col min="6" max="6" width="18.85546875" customWidth="1"/>
    <col min="7" max="7" width="10.7109375" customWidth="1"/>
    <col min="8" max="8" width="14" customWidth="1"/>
    <col min="9" max="9" width="16.28515625" customWidth="1"/>
    <col min="10" max="10" width="18.140625" customWidth="1"/>
    <col min="11" max="11" width="1.28515625" customWidth="1"/>
    <col min="12" max="12" width="9.7109375" bestFit="1" customWidth="1"/>
  </cols>
  <sheetData>
    <row r="1" spans="1:11" x14ac:dyDescent="0.25">
      <c r="A1" s="481" t="s">
        <v>252</v>
      </c>
    </row>
    <row r="2" spans="1:11" ht="18" x14ac:dyDescent="0.25">
      <c r="C2" s="183" t="s">
        <v>35</v>
      </c>
      <c r="D2" s="183"/>
    </row>
    <row r="3" spans="1:11" x14ac:dyDescent="0.25">
      <c r="C3" s="184" t="s">
        <v>34</v>
      </c>
      <c r="D3" s="184"/>
    </row>
    <row r="4" spans="1:11" ht="6" customHeight="1" x14ac:dyDescent="0.25">
      <c r="C4" s="184"/>
      <c r="D4" s="184"/>
    </row>
    <row r="5" spans="1:11" ht="52.5" customHeight="1" x14ac:dyDescent="0.25">
      <c r="C5" s="494" t="s">
        <v>183</v>
      </c>
      <c r="D5" s="494"/>
      <c r="E5" s="494"/>
      <c r="F5" s="494"/>
      <c r="G5" s="494"/>
      <c r="H5" s="494"/>
      <c r="I5" s="494"/>
      <c r="J5" s="494"/>
    </row>
    <row r="6" spans="1:11" ht="6" customHeight="1" x14ac:dyDescent="0.25">
      <c r="C6" s="292"/>
      <c r="D6" s="292"/>
      <c r="E6" s="292"/>
      <c r="F6" s="292"/>
      <c r="G6" s="292"/>
      <c r="H6" s="292"/>
      <c r="I6" s="292"/>
      <c r="J6" s="292"/>
    </row>
    <row r="7" spans="1:11" ht="24" customHeight="1" x14ac:dyDescent="0.25">
      <c r="C7" s="499" t="s">
        <v>188</v>
      </c>
      <c r="D7" s="499"/>
      <c r="E7" s="499"/>
      <c r="F7" s="499"/>
      <c r="G7" s="499"/>
      <c r="H7" s="499"/>
      <c r="I7" s="499"/>
      <c r="J7" s="499"/>
    </row>
    <row r="8" spans="1:11" ht="6.75" customHeight="1" x14ac:dyDescent="0.25">
      <c r="C8" s="184"/>
      <c r="D8" s="184"/>
    </row>
    <row r="9" spans="1:11" ht="15.75" x14ac:dyDescent="0.25">
      <c r="B9" s="232"/>
      <c r="C9" s="238" t="str">
        <f>'Step 7 Costs for Leases'!C5</f>
        <v>Name of Project</v>
      </c>
      <c r="D9" s="234"/>
      <c r="E9" s="234"/>
      <c r="F9" s="234"/>
      <c r="G9" s="234"/>
      <c r="H9" s="234"/>
      <c r="I9" s="234"/>
      <c r="J9" s="240">
        <f ca="1">TODAY()</f>
        <v>43221</v>
      </c>
      <c r="K9" s="236"/>
    </row>
    <row r="10" spans="1:11" ht="6" customHeight="1" x14ac:dyDescent="0.25"/>
    <row r="11" spans="1:11" ht="5.45" customHeight="1" x14ac:dyDescent="0.25">
      <c r="B11" s="90"/>
      <c r="C11" s="91"/>
      <c r="D11" s="91"/>
      <c r="E11" s="91"/>
      <c r="F11" s="91"/>
      <c r="G11" s="91"/>
      <c r="H11" s="91"/>
      <c r="I11" s="91"/>
      <c r="J11" s="91"/>
      <c r="K11" s="92"/>
    </row>
    <row r="12" spans="1:11" ht="15.75" x14ac:dyDescent="0.25">
      <c r="B12" s="93"/>
      <c r="C12" s="182" t="s">
        <v>198</v>
      </c>
      <c r="D12" s="182"/>
      <c r="E12" s="100"/>
      <c r="F12" s="100"/>
      <c r="G12" s="100"/>
      <c r="H12" s="100"/>
      <c r="I12" s="228" t="s">
        <v>154</v>
      </c>
      <c r="J12" s="229"/>
      <c r="K12" s="95"/>
    </row>
    <row r="13" spans="1:11" ht="16.5" thickBot="1" x14ac:dyDescent="0.3">
      <c r="B13" s="93"/>
      <c r="C13" s="182"/>
      <c r="D13" s="182"/>
      <c r="E13" s="100"/>
      <c r="F13" s="100"/>
      <c r="G13" s="100"/>
      <c r="H13" s="100"/>
      <c r="I13" s="409" t="s">
        <v>159</v>
      </c>
      <c r="J13" s="410"/>
      <c r="K13" s="95"/>
    </row>
    <row r="14" spans="1:11" s="86" customFormat="1" ht="48" customHeight="1" x14ac:dyDescent="0.25">
      <c r="B14" s="159"/>
      <c r="C14" s="411" t="s">
        <v>185</v>
      </c>
      <c r="D14" s="412"/>
      <c r="E14" s="415" t="s">
        <v>184</v>
      </c>
      <c r="F14" s="417" t="str">
        <f>'Step 1 Facilities'!E11</f>
        <v>ELEMENTARY</v>
      </c>
      <c r="G14" s="419" t="s">
        <v>76</v>
      </c>
      <c r="H14" s="467" t="s">
        <v>182</v>
      </c>
      <c r="I14" s="475" t="s">
        <v>240</v>
      </c>
      <c r="J14" s="469" t="s">
        <v>161</v>
      </c>
      <c r="K14" s="161"/>
    </row>
    <row r="15" spans="1:11" s="86" customFormat="1" ht="17.25" customHeight="1" thickBot="1" x14ac:dyDescent="0.3">
      <c r="B15" s="159"/>
      <c r="C15" s="413"/>
      <c r="D15" s="414"/>
      <c r="E15" s="416"/>
      <c r="F15" s="418"/>
      <c r="G15" s="420"/>
      <c r="H15" s="468">
        <f>D52</f>
        <v>42613</v>
      </c>
      <c r="I15" s="476"/>
      <c r="J15" s="470"/>
      <c r="K15" s="161"/>
    </row>
    <row r="16" spans="1:11" x14ac:dyDescent="0.25">
      <c r="B16" s="93"/>
      <c r="C16" s="173" t="s">
        <v>71</v>
      </c>
      <c r="D16" s="173"/>
      <c r="E16" s="168"/>
      <c r="F16" s="100"/>
      <c r="G16" s="100"/>
      <c r="H16" s="100"/>
      <c r="I16" s="100"/>
      <c r="J16" s="100"/>
      <c r="K16" s="95"/>
    </row>
    <row r="17" spans="2:11" x14ac:dyDescent="0.25">
      <c r="B17" s="93"/>
      <c r="C17" s="168"/>
      <c r="D17" s="168"/>
      <c r="E17" s="471" t="str">
        <f>'Step 3 Sched 10C'!C13</f>
        <v>Operations and Maintenance Administration</v>
      </c>
      <c r="F17" s="146">
        <f>'Step 3 Sched 10C'!H13</f>
        <v>400000</v>
      </c>
      <c r="G17" s="147">
        <f>SUM(1)-(($F$37-F17)/$F$37)</f>
        <v>3.5750343435012155E-2</v>
      </c>
      <c r="H17" s="138">
        <f>SUM(G17*'Step 5 Summary of Costs'!$G$18)</f>
        <v>0.47058823529411759</v>
      </c>
      <c r="I17" s="145" t="s">
        <v>157</v>
      </c>
      <c r="J17" s="177">
        <f>IF(I17="Y",H17*1,0)</f>
        <v>0.47058823529411759</v>
      </c>
      <c r="K17" s="95"/>
    </row>
    <row r="18" spans="2:11" x14ac:dyDescent="0.25">
      <c r="B18" s="93"/>
      <c r="C18" s="168"/>
      <c r="D18" s="168"/>
      <c r="E18" s="471" t="s">
        <v>70</v>
      </c>
      <c r="F18" s="146">
        <f>SUM('Step 2 CFS'!K16*'Step 4 Assumptions'!K17)</f>
        <v>314814.81481481483</v>
      </c>
      <c r="G18" s="147">
        <f t="shared" ref="G18:G19" si="0">SUM(1)-(($F$37-F18)/$F$37)</f>
        <v>2.8136844370148517E-2</v>
      </c>
      <c r="H18" s="138">
        <f>SUM(G18*'Step 5 Summary of Costs'!$G$18)</f>
        <v>0.37037037037037113</v>
      </c>
      <c r="I18" s="145" t="s">
        <v>157</v>
      </c>
      <c r="J18" s="177">
        <f>IF(I18="Y",H18*1,0)</f>
        <v>0.37037037037037113</v>
      </c>
      <c r="K18" s="95"/>
    </row>
    <row r="19" spans="2:11" ht="15.75" thickBot="1" x14ac:dyDescent="0.3">
      <c r="B19" s="93"/>
      <c r="C19" s="477"/>
      <c r="D19" s="477"/>
      <c r="E19" s="472" t="s">
        <v>72</v>
      </c>
      <c r="F19" s="152">
        <f>SUM('Step 4 Assumptions'!K14*'Step 1 Facilities'!E17)*'Step 4 Assumptions'!K16</f>
        <v>665000</v>
      </c>
      <c r="G19" s="153">
        <f t="shared" si="0"/>
        <v>5.9434945960707752E-2</v>
      </c>
      <c r="H19" s="154">
        <f>SUM(G19*'Step 5 Summary of Costs'!$G$18)</f>
        <v>0.78235294117647114</v>
      </c>
      <c r="I19" s="155" t="s">
        <v>157</v>
      </c>
      <c r="J19" s="178">
        <f>IF(I19="Y",H19*1,0)</f>
        <v>0.78235294117647114</v>
      </c>
      <c r="K19" s="163"/>
    </row>
    <row r="20" spans="2:11" s="85" customFormat="1" x14ac:dyDescent="0.25">
      <c r="B20" s="164"/>
      <c r="C20" s="173" t="s">
        <v>74</v>
      </c>
      <c r="D20" s="173"/>
      <c r="E20" s="173"/>
      <c r="F20" s="149">
        <f>SUM(F17:F19)</f>
        <v>1379814.8148148148</v>
      </c>
      <c r="G20" s="150">
        <f>SUM(G17:G19)</f>
        <v>0.12332213376586842</v>
      </c>
      <c r="H20" s="151">
        <f>SUM(H17:H19)</f>
        <v>1.6233115468409598</v>
      </c>
      <c r="I20" s="162"/>
      <c r="J20" s="179">
        <f>SUM(J17:J19)</f>
        <v>1.6233115468409598</v>
      </c>
      <c r="K20" s="165"/>
    </row>
    <row r="21" spans="2:11" ht="3.75" customHeight="1" x14ac:dyDescent="0.25">
      <c r="B21" s="93"/>
      <c r="C21" s="168"/>
      <c r="D21" s="168"/>
      <c r="E21" s="168"/>
      <c r="F21" s="166"/>
      <c r="G21" s="162"/>
      <c r="H21" s="100"/>
      <c r="I21" s="100"/>
      <c r="J21" s="100"/>
      <c r="K21" s="163"/>
    </row>
    <row r="22" spans="2:11" x14ac:dyDescent="0.25">
      <c r="B22" s="93"/>
      <c r="C22" s="173" t="s">
        <v>55</v>
      </c>
      <c r="D22" s="173"/>
      <c r="E22" s="168"/>
      <c r="F22" s="100"/>
      <c r="G22" s="162"/>
      <c r="H22" s="100"/>
      <c r="I22" s="100"/>
      <c r="J22" s="100"/>
      <c r="K22" s="95"/>
    </row>
    <row r="23" spans="2:11" x14ac:dyDescent="0.25">
      <c r="B23" s="93"/>
      <c r="C23" s="168"/>
      <c r="D23" s="168"/>
      <c r="E23" s="471" t="str">
        <f>'Step 3 Sched 10C'!C15</f>
        <v>Custodial Operations</v>
      </c>
      <c r="F23" s="146">
        <f>'Step 3 Sched 10C'!H15</f>
        <v>4000000</v>
      </c>
      <c r="G23" s="147">
        <f t="shared" ref="G23:G32" si="1">SUM(1)-(($F$37-F23)/$F$37)</f>
        <v>0.35750343435012155</v>
      </c>
      <c r="H23" s="138">
        <f>SUM(G23*'Step 5 Summary of Costs'!$G$18)</f>
        <v>4.7058823529411757</v>
      </c>
      <c r="I23" s="145" t="s">
        <v>157</v>
      </c>
      <c r="J23" s="177">
        <f t="shared" ref="J23:J31" si="2">IF(I23="Y",H23*1,0)</f>
        <v>4.7058823529411757</v>
      </c>
      <c r="K23" s="95"/>
    </row>
    <row r="24" spans="2:11" x14ac:dyDescent="0.25">
      <c r="B24" s="93"/>
      <c r="C24" s="168"/>
      <c r="D24" s="168"/>
      <c r="E24" s="471" t="str">
        <f>'Step 3 Sched 10C'!C16</f>
        <v>Maintenance Operations</v>
      </c>
      <c r="F24" s="146">
        <f>'Step 3 Sched 10C'!H16</f>
        <v>1200000</v>
      </c>
      <c r="G24" s="147">
        <f t="shared" si="1"/>
        <v>0.10725103030503647</v>
      </c>
      <c r="H24" s="138">
        <f>SUM(G24*'Step 5 Summary of Costs'!$G$18)</f>
        <v>1.4117647058823528</v>
      </c>
      <c r="I24" s="145" t="s">
        <v>157</v>
      </c>
      <c r="J24" s="177">
        <f t="shared" si="2"/>
        <v>1.4117647058823528</v>
      </c>
      <c r="K24" s="95"/>
    </row>
    <row r="25" spans="2:11" x14ac:dyDescent="0.25">
      <c r="B25" s="93"/>
      <c r="C25" s="168"/>
      <c r="D25" s="168"/>
      <c r="E25" s="471" t="str">
        <f>'Step 3 Sched 10C'!C17</f>
        <v>Electricity</v>
      </c>
      <c r="F25" s="146">
        <f>'Step 3 Sched 10C'!H17</f>
        <v>1100000</v>
      </c>
      <c r="G25" s="147">
        <f t="shared" si="1"/>
        <v>9.8313444446283427E-2</v>
      </c>
      <c r="H25" s="138">
        <f>SUM(G25*'Step 5 Summary of Costs'!$G$18)</f>
        <v>1.2941176470588234</v>
      </c>
      <c r="I25" s="145" t="s">
        <v>157</v>
      </c>
      <c r="J25" s="177">
        <f t="shared" si="2"/>
        <v>1.2941176470588234</v>
      </c>
      <c r="K25" s="95"/>
    </row>
    <row r="26" spans="2:11" x14ac:dyDescent="0.25">
      <c r="B26" s="93"/>
      <c r="C26" s="168"/>
      <c r="D26" s="168"/>
      <c r="E26" s="471" t="str">
        <f>'Step 3 Sched 10C'!C18</f>
        <v>Heating</v>
      </c>
      <c r="F26" s="146">
        <f>'Step 3 Sched 10C'!H18</f>
        <v>430000</v>
      </c>
      <c r="G26" s="147">
        <f t="shared" si="1"/>
        <v>3.8431619192638045E-2</v>
      </c>
      <c r="H26" s="138">
        <f>SUM(G26*'Step 5 Summary of Costs'!$G$18)</f>
        <v>0.50588235294117612</v>
      </c>
      <c r="I26" s="145" t="s">
        <v>157</v>
      </c>
      <c r="J26" s="177">
        <f t="shared" si="2"/>
        <v>0.50588235294117612</v>
      </c>
      <c r="K26" s="95"/>
    </row>
    <row r="27" spans="2:11" x14ac:dyDescent="0.25">
      <c r="B27" s="93"/>
      <c r="C27" s="168"/>
      <c r="D27" s="168"/>
      <c r="E27" s="471" t="str">
        <f>'Step 3 Sched 10C'!C19</f>
        <v>Water &amp; Sewer</v>
      </c>
      <c r="F27" s="146">
        <f>'Step 3 Sched 10C'!H19</f>
        <v>250000</v>
      </c>
      <c r="G27" s="147">
        <f t="shared" si="1"/>
        <v>2.2343964646882597E-2</v>
      </c>
      <c r="H27" s="138">
        <f>SUM(G27*'Step 5 Summary of Costs'!$G$18)</f>
        <v>0.29411764705882348</v>
      </c>
      <c r="I27" s="145" t="s">
        <v>157</v>
      </c>
      <c r="J27" s="177">
        <f t="shared" si="2"/>
        <v>0.29411764705882348</v>
      </c>
      <c r="K27" s="95"/>
    </row>
    <row r="28" spans="2:11" x14ac:dyDescent="0.25">
      <c r="B28" s="93"/>
      <c r="C28" s="168"/>
      <c r="D28" s="168"/>
      <c r="E28" s="471" t="str">
        <f>'Step 3 Sched 10C'!C20</f>
        <v>Leases</v>
      </c>
      <c r="F28" s="146">
        <f>'Step 3 Sched 10C'!H20</f>
        <v>90000</v>
      </c>
      <c r="G28" s="147">
        <f t="shared" si="1"/>
        <v>8.0438272728777793E-3</v>
      </c>
      <c r="H28" s="138">
        <f>SUM(G28*'Step 5 Summary of Costs'!$G$18)</f>
        <v>0.10588235294117704</v>
      </c>
      <c r="I28" s="145" t="s">
        <v>157</v>
      </c>
      <c r="J28" s="177">
        <f t="shared" si="2"/>
        <v>0.10588235294117704</v>
      </c>
      <c r="K28" s="95"/>
    </row>
    <row r="29" spans="2:11" x14ac:dyDescent="0.25">
      <c r="B29" s="93"/>
      <c r="C29" s="168"/>
      <c r="D29" s="168"/>
      <c r="E29" s="471" t="str">
        <f>'Step 3 Sched 10C'!C21</f>
        <v>Other</v>
      </c>
      <c r="F29" s="146">
        <f>'Step 3 Sched 10C'!H21</f>
        <v>0</v>
      </c>
      <c r="G29" s="147">
        <f t="shared" si="1"/>
        <v>0</v>
      </c>
      <c r="H29" s="138">
        <f>SUM(G29*'Step 5 Summary of Costs'!$G$18)</f>
        <v>0</v>
      </c>
      <c r="I29" s="145" t="s">
        <v>158</v>
      </c>
      <c r="J29" s="177">
        <f t="shared" si="2"/>
        <v>0</v>
      </c>
      <c r="K29" s="95"/>
    </row>
    <row r="30" spans="2:11" x14ac:dyDescent="0.25">
      <c r="B30" s="93"/>
      <c r="C30" s="168"/>
      <c r="D30" s="168"/>
      <c r="E30" s="471" t="str">
        <f>'Step 3 Sched 10C'!C22</f>
        <v>Other</v>
      </c>
      <c r="F30" s="146">
        <f>'Step 3 Sched 10C'!H22</f>
        <v>0</v>
      </c>
      <c r="G30" s="147">
        <f t="shared" si="1"/>
        <v>0</v>
      </c>
      <c r="H30" s="138">
        <f>SUM(G30*'Step 5 Summary of Costs'!$G$18)</f>
        <v>0</v>
      </c>
      <c r="I30" s="145" t="s">
        <v>158</v>
      </c>
      <c r="J30" s="177">
        <f t="shared" si="2"/>
        <v>0</v>
      </c>
      <c r="K30" s="95"/>
    </row>
    <row r="31" spans="2:11" x14ac:dyDescent="0.25">
      <c r="B31" s="93"/>
      <c r="C31" s="168"/>
      <c r="D31" s="168"/>
      <c r="E31" s="471" t="str">
        <f>'Step 3 Sched 10C'!C23</f>
        <v>Other</v>
      </c>
      <c r="F31" s="146">
        <f>'Step 3 Sched 10C'!H23</f>
        <v>0</v>
      </c>
      <c r="G31" s="147">
        <f t="shared" si="1"/>
        <v>0</v>
      </c>
      <c r="H31" s="138">
        <f>SUM(G31*'Step 5 Summary of Costs'!$G$18)</f>
        <v>0</v>
      </c>
      <c r="I31" s="145" t="s">
        <v>158</v>
      </c>
      <c r="J31" s="177">
        <f t="shared" si="2"/>
        <v>0</v>
      </c>
      <c r="K31" s="95"/>
    </row>
    <row r="32" spans="2:11" ht="15.75" thickBot="1" x14ac:dyDescent="0.3">
      <c r="B32" s="93"/>
      <c r="C32" s="477"/>
      <c r="D32" s="477"/>
      <c r="E32" s="472" t="str">
        <f>'Step 3 Sched 10C'!C24</f>
        <v>Other</v>
      </c>
      <c r="F32" s="152">
        <f>'Step 3 Sched 10C'!H24</f>
        <v>0</v>
      </c>
      <c r="G32" s="153">
        <f t="shared" si="1"/>
        <v>0</v>
      </c>
      <c r="H32" s="154">
        <f>SUM(G32*'Step 5 Summary of Costs'!$G$18)</f>
        <v>0</v>
      </c>
      <c r="I32" s="155" t="s">
        <v>158</v>
      </c>
      <c r="J32" s="178">
        <f>IF(I32="Y",H32*1,0)</f>
        <v>0</v>
      </c>
      <c r="K32" s="95"/>
    </row>
    <row r="33" spans="2:15" s="85" customFormat="1" x14ac:dyDescent="0.25">
      <c r="B33" s="164"/>
      <c r="C33" s="173" t="s">
        <v>73</v>
      </c>
      <c r="D33" s="173"/>
      <c r="E33" s="173"/>
      <c r="F33" s="149">
        <f>SUM(F23:F32)</f>
        <v>7070000</v>
      </c>
      <c r="G33" s="150">
        <f>SUM(G23:G32)</f>
        <v>0.63188732021383986</v>
      </c>
      <c r="H33" s="151">
        <f>SUM(H23:H32)</f>
        <v>8.3176470588235301</v>
      </c>
      <c r="I33" s="162"/>
      <c r="J33" s="179">
        <f>SUM(J23:J32)</f>
        <v>8.3176470588235301</v>
      </c>
      <c r="K33" s="167"/>
      <c r="L33"/>
      <c r="M33"/>
      <c r="N33"/>
      <c r="O33"/>
    </row>
    <row r="34" spans="2:15" ht="5.45" customHeight="1" x14ac:dyDescent="0.25">
      <c r="B34" s="93"/>
      <c r="C34" s="168"/>
      <c r="D34" s="168"/>
      <c r="E34" s="168"/>
      <c r="F34" s="100"/>
      <c r="G34" s="162"/>
      <c r="H34" s="100"/>
      <c r="I34" s="100"/>
      <c r="J34" s="100"/>
      <c r="K34" s="95"/>
    </row>
    <row r="35" spans="2:15" s="85" customFormat="1" ht="15.75" thickBot="1" x14ac:dyDescent="0.3">
      <c r="B35" s="164"/>
      <c r="C35" s="478" t="s">
        <v>75</v>
      </c>
      <c r="D35" s="478"/>
      <c r="E35" s="478"/>
      <c r="F35" s="156">
        <f>SUM('Step 2 CFS'!K19:K21)</f>
        <v>2738888.888888889</v>
      </c>
      <c r="G35" s="153">
        <f t="shared" ref="G35" si="3">SUM(1)-(($F$37-F35)/$F$37)</f>
        <v>0.24479054602029149</v>
      </c>
      <c r="H35" s="157">
        <f>SUM(G35*'Step 5 Summary of Costs'!$G$18)</f>
        <v>3.222222222222221</v>
      </c>
      <c r="I35" s="155" t="s">
        <v>157</v>
      </c>
      <c r="J35" s="178">
        <f>IF(I35="Y",H35*1,0)</f>
        <v>3.222222222222221</v>
      </c>
      <c r="K35" s="167"/>
    </row>
    <row r="36" spans="2:15" ht="18" customHeight="1" x14ac:dyDescent="0.25">
      <c r="B36" s="93"/>
      <c r="C36" s="100"/>
      <c r="D36" s="100"/>
      <c r="E36" s="100"/>
      <c r="F36" s="100"/>
      <c r="G36" s="162"/>
      <c r="H36" s="100"/>
      <c r="I36" s="100"/>
      <c r="J36" s="100"/>
      <c r="K36" s="95"/>
    </row>
    <row r="37" spans="2:15" s="85" customFormat="1" x14ac:dyDescent="0.25">
      <c r="B37" s="164"/>
      <c r="C37" s="162" t="s">
        <v>147</v>
      </c>
      <c r="D37" s="162"/>
      <c r="E37" s="162"/>
      <c r="F37" s="158">
        <f>SUM(F20+F33+F35)</f>
        <v>11188703.703703705</v>
      </c>
      <c r="G37" s="147">
        <f t="shared" ref="G37" si="4">SUM(1)-(($F$37-F37)/$F$37)</f>
        <v>1</v>
      </c>
      <c r="H37" s="148">
        <f>SUM(H20+H33+H35)</f>
        <v>13.163180827886711</v>
      </c>
      <c r="J37" s="177">
        <f>SUM(J20+J33+J35)</f>
        <v>13.163180827886711</v>
      </c>
      <c r="K37" s="167"/>
    </row>
    <row r="38" spans="2:15" s="251" customFormat="1" ht="22.5" customHeight="1" thickBot="1" x14ac:dyDescent="0.3">
      <c r="B38" s="247"/>
      <c r="C38" s="248"/>
      <c r="D38" s="248"/>
      <c r="E38" s="248"/>
      <c r="F38" s="248"/>
      <c r="G38" s="248"/>
      <c r="H38" s="248"/>
      <c r="I38" s="249" t="s">
        <v>170</v>
      </c>
      <c r="J38" s="249">
        <f>SUM(1)-((H37-J37)/H37)</f>
        <v>1</v>
      </c>
      <c r="K38" s="250"/>
    </row>
    <row r="39" spans="2:15" s="85" customFormat="1" ht="72" customHeight="1" thickBot="1" x14ac:dyDescent="0.3">
      <c r="B39" s="164"/>
      <c r="C39" s="502" t="s">
        <v>242</v>
      </c>
      <c r="D39" s="502"/>
      <c r="E39" s="502"/>
      <c r="F39" s="502"/>
      <c r="G39" s="502"/>
      <c r="H39" s="162"/>
      <c r="I39" s="474" t="s">
        <v>241</v>
      </c>
      <c r="J39" s="473" t="s">
        <v>201</v>
      </c>
      <c r="K39" s="167"/>
    </row>
    <row r="40" spans="2:15" ht="6.6" customHeight="1" thickBot="1" x14ac:dyDescent="0.3">
      <c r="B40" s="93"/>
      <c r="C40" s="100"/>
      <c r="D40" s="100"/>
      <c r="E40" s="100"/>
      <c r="F40" s="100"/>
      <c r="G40" s="100"/>
      <c r="H40" s="100"/>
      <c r="I40" s="100"/>
      <c r="J40" s="100"/>
      <c r="K40" s="95"/>
    </row>
    <row r="41" spans="2:15" s="380" customFormat="1" ht="15.75" thickBot="1" x14ac:dyDescent="0.3">
      <c r="B41" s="375"/>
      <c r="C41" s="376" t="s">
        <v>156</v>
      </c>
      <c r="D41" s="377"/>
      <c r="E41" s="377"/>
      <c r="F41" s="377"/>
      <c r="G41" s="377"/>
      <c r="H41" s="377"/>
      <c r="I41" s="479">
        <v>1</v>
      </c>
      <c r="J41" s="378">
        <f>SUM(J37*I41)</f>
        <v>13.163180827886711</v>
      </c>
      <c r="K41" s="379"/>
    </row>
    <row r="42" spans="2:15" s="255" customFormat="1" ht="20.25" customHeight="1" x14ac:dyDescent="0.25">
      <c r="B42" s="252"/>
      <c r="C42" s="253"/>
      <c r="D42" s="253"/>
      <c r="E42" s="253"/>
      <c r="F42" s="253"/>
      <c r="G42" s="253"/>
      <c r="H42" s="253"/>
      <c r="I42" s="249" t="s">
        <v>160</v>
      </c>
      <c r="J42" s="249">
        <f>SUM(H37-J41)/H37</f>
        <v>0</v>
      </c>
      <c r="K42" s="254"/>
    </row>
    <row r="43" spans="2:15" s="255" customFormat="1" ht="6.75" customHeight="1" x14ac:dyDescent="0.25">
      <c r="B43" s="252"/>
      <c r="C43" s="253"/>
      <c r="D43" s="253"/>
      <c r="E43" s="253"/>
      <c r="F43" s="253"/>
      <c r="G43" s="253"/>
      <c r="H43" s="253"/>
      <c r="I43" s="249"/>
      <c r="J43" s="249"/>
      <c r="K43" s="254"/>
    </row>
    <row r="44" spans="2:15" s="255" customFormat="1" ht="77.25" customHeight="1" thickBot="1" x14ac:dyDescent="0.3">
      <c r="B44" s="252"/>
      <c r="C44" s="500" t="s">
        <v>237</v>
      </c>
      <c r="D44" s="500"/>
      <c r="E44" s="501"/>
      <c r="F44" s="363" t="s">
        <v>238</v>
      </c>
      <c r="G44" s="364"/>
      <c r="H44" s="360" t="s">
        <v>200</v>
      </c>
      <c r="I44" s="356" t="s">
        <v>239</v>
      </c>
      <c r="J44" s="356" t="s">
        <v>155</v>
      </c>
      <c r="K44" s="254"/>
    </row>
    <row r="45" spans="2:15" s="86" customFormat="1" ht="15.75" thickBot="1" x14ac:dyDescent="0.3">
      <c r="B45" s="159"/>
      <c r="C45" s="357" t="s">
        <v>202</v>
      </c>
      <c r="D45" s="358"/>
      <c r="E45" s="358"/>
      <c r="F45" s="365" t="s">
        <v>203</v>
      </c>
      <c r="G45" s="366"/>
      <c r="H45" s="362">
        <v>1.9E-2</v>
      </c>
      <c r="I45" s="361">
        <v>1</v>
      </c>
      <c r="J45" s="359">
        <f>FV(H45/12,I45*12,0,-J41)</f>
        <v>13.415470757409912</v>
      </c>
      <c r="K45" s="161"/>
      <c r="L45" s="421"/>
    </row>
    <row r="46" spans="2:15" ht="7.15" customHeight="1" x14ac:dyDescent="0.25">
      <c r="B46" s="96"/>
      <c r="C46" s="97"/>
      <c r="D46" s="97"/>
      <c r="E46" s="97"/>
      <c r="F46" s="97"/>
      <c r="G46" s="97"/>
      <c r="H46" s="97"/>
      <c r="I46" s="97"/>
      <c r="J46" s="97"/>
      <c r="K46" s="98"/>
    </row>
    <row r="47" spans="2:15" ht="5.25" customHeight="1" x14ac:dyDescent="0.25"/>
    <row r="48" spans="2:15" s="269" customFormat="1" ht="16.5" customHeight="1" x14ac:dyDescent="0.2">
      <c r="B48" s="267"/>
      <c r="C48" s="267"/>
      <c r="D48" s="221" t="str">
        <f>'Session Information'!$C$16</f>
        <v>Name</v>
      </c>
      <c r="E48" s="267"/>
      <c r="F48" s="267"/>
      <c r="G48" s="267"/>
      <c r="H48" s="267"/>
      <c r="I48" s="267"/>
      <c r="J48" s="267"/>
      <c r="K48" s="267"/>
    </row>
    <row r="49" spans="2:11" s="269" customFormat="1" ht="16.5" customHeight="1" x14ac:dyDescent="0.2">
      <c r="B49" s="267"/>
      <c r="C49" s="267"/>
      <c r="D49" s="221" t="str">
        <f>'Session Information'!$C$19</f>
        <v>Department</v>
      </c>
      <c r="E49" s="267"/>
      <c r="F49" s="267"/>
      <c r="G49" s="267"/>
      <c r="H49" s="267"/>
      <c r="I49" s="267"/>
      <c r="J49" s="267"/>
      <c r="K49" s="267"/>
    </row>
    <row r="50" spans="2:11" s="269" customFormat="1" ht="16.5" customHeight="1" x14ac:dyDescent="0.2">
      <c r="B50" s="267"/>
      <c r="C50" s="267"/>
      <c r="D50" s="221" t="str">
        <f>'Session Information'!$C$7</f>
        <v>Distict School Board Name</v>
      </c>
      <c r="E50" s="267"/>
      <c r="F50" s="267"/>
      <c r="G50" s="267"/>
      <c r="H50" s="267"/>
      <c r="I50" s="267"/>
      <c r="J50" s="267"/>
      <c r="K50" s="267"/>
    </row>
    <row r="51" spans="2:11" s="269" customFormat="1" ht="16.5" customHeight="1" x14ac:dyDescent="0.2">
      <c r="B51" s="267"/>
      <c r="C51" s="267"/>
      <c r="D51" s="222" t="s">
        <v>93</v>
      </c>
      <c r="E51" s="267"/>
      <c r="F51" s="267"/>
      <c r="G51" s="267"/>
      <c r="H51" s="267"/>
      <c r="I51" s="267"/>
      <c r="J51" s="267"/>
      <c r="K51" s="267"/>
    </row>
    <row r="52" spans="2:11" s="269" customFormat="1" ht="16.5" customHeight="1" x14ac:dyDescent="0.2">
      <c r="B52" s="267"/>
      <c r="C52" s="267"/>
      <c r="D52" s="223">
        <f>'Session Information'!$C$10</f>
        <v>42613</v>
      </c>
      <c r="E52" s="267"/>
      <c r="F52" s="267"/>
      <c r="G52" s="267"/>
      <c r="H52" s="267"/>
      <c r="I52" s="267"/>
      <c r="J52" s="267"/>
      <c r="K52" s="267"/>
    </row>
    <row r="54" spans="2:11" x14ac:dyDescent="0.25">
      <c r="D54" s="212" t="s">
        <v>100</v>
      </c>
    </row>
    <row r="55" spans="2:11" x14ac:dyDescent="0.25">
      <c r="D55" s="212" t="s">
        <v>101</v>
      </c>
    </row>
    <row r="56" spans="2:11" ht="6" customHeight="1" x14ac:dyDescent="0.25"/>
    <row r="57" spans="2:11" x14ac:dyDescent="0.25">
      <c r="D57" s="212" t="s">
        <v>103</v>
      </c>
    </row>
    <row r="58" spans="2:11" x14ac:dyDescent="0.25">
      <c r="D58" s="212" t="s">
        <v>87</v>
      </c>
    </row>
    <row r="59" spans="2:11" ht="7.9" customHeight="1" x14ac:dyDescent="0.25"/>
    <row r="60" spans="2:11" ht="15" customHeight="1" x14ac:dyDescent="0.25">
      <c r="D60" s="490" t="s">
        <v>106</v>
      </c>
      <c r="E60" s="490"/>
      <c r="F60" s="490"/>
      <c r="G60" s="490"/>
      <c r="H60" s="490"/>
      <c r="I60" s="490"/>
      <c r="J60" s="490"/>
    </row>
  </sheetData>
  <mergeCells count="5">
    <mergeCell ref="C5:J5"/>
    <mergeCell ref="C7:J7"/>
    <mergeCell ref="C44:E44"/>
    <mergeCell ref="D60:J60"/>
    <mergeCell ref="C39:G3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8"/>
  <sheetViews>
    <sheetView showGridLines="0" topLeftCell="A21" workbookViewId="0"/>
  </sheetViews>
  <sheetFormatPr defaultRowHeight="15" x14ac:dyDescent="0.25"/>
  <cols>
    <col min="1" max="1" width="1.28515625" customWidth="1"/>
    <col min="2" max="2" width="0.85546875" customWidth="1"/>
    <col min="3" max="3" width="51.140625" customWidth="1"/>
    <col min="4" max="4" width="26.5703125" customWidth="1"/>
    <col min="5" max="5" width="24.85546875" customWidth="1"/>
    <col min="6" max="6" width="1.140625" customWidth="1"/>
    <col min="7" max="7" width="11.42578125" bestFit="1" customWidth="1"/>
  </cols>
  <sheetData>
    <row r="1" spans="1:10" x14ac:dyDescent="0.25">
      <c r="A1" s="481" t="s">
        <v>253</v>
      </c>
    </row>
    <row r="2" spans="1:10" ht="18" x14ac:dyDescent="0.25">
      <c r="C2" s="183" t="s">
        <v>35</v>
      </c>
    </row>
    <row r="3" spans="1:10" x14ac:dyDescent="0.25">
      <c r="C3" s="184" t="s">
        <v>34</v>
      </c>
    </row>
    <row r="4" spans="1:10" ht="6.75" customHeight="1" x14ac:dyDescent="0.25">
      <c r="C4" s="184"/>
    </row>
    <row r="5" spans="1:10" ht="15.75" x14ac:dyDescent="0.25">
      <c r="B5" s="242"/>
      <c r="C5" s="238" t="str">
        <f>'Session Information'!C13:D13</f>
        <v>Name of Project</v>
      </c>
      <c r="D5" s="246"/>
      <c r="E5" s="240">
        <f ca="1">TODAY()</f>
        <v>43221</v>
      </c>
      <c r="F5" s="244"/>
    </row>
    <row r="6" spans="1:10" ht="6" customHeight="1" x14ac:dyDescent="0.25"/>
    <row r="7" spans="1:10" ht="51.75" customHeight="1" x14ac:dyDescent="0.25">
      <c r="C7" s="494" t="s">
        <v>199</v>
      </c>
      <c r="D7" s="494"/>
      <c r="E7" s="494"/>
    </row>
    <row r="8" spans="1:10" ht="4.5" customHeight="1" x14ac:dyDescent="0.25"/>
    <row r="9" spans="1:10" ht="15" customHeight="1" x14ac:dyDescent="0.25">
      <c r="C9" s="499" t="s">
        <v>189</v>
      </c>
      <c r="D9" s="499"/>
      <c r="E9" s="499"/>
      <c r="F9" s="303"/>
      <c r="G9" s="303"/>
      <c r="H9" s="303"/>
      <c r="I9" s="303"/>
      <c r="J9" s="303"/>
    </row>
    <row r="10" spans="1:10" ht="6" customHeight="1" x14ac:dyDescent="0.25"/>
    <row r="11" spans="1:10" ht="6" customHeight="1" x14ac:dyDescent="0.25">
      <c r="B11" s="90"/>
      <c r="C11" s="91"/>
      <c r="D11" s="91"/>
      <c r="E11" s="91"/>
      <c r="F11" s="92"/>
    </row>
    <row r="12" spans="1:10" ht="15.75" x14ac:dyDescent="0.25">
      <c r="B12" s="93"/>
      <c r="C12" s="182" t="s">
        <v>153</v>
      </c>
      <c r="D12" s="100"/>
      <c r="E12" s="100"/>
      <c r="F12" s="95"/>
    </row>
    <row r="13" spans="1:10" ht="7.5" customHeight="1" x14ac:dyDescent="0.25">
      <c r="B13" s="93"/>
      <c r="C13" s="100"/>
      <c r="D13" s="100"/>
      <c r="E13" s="100"/>
      <c r="F13" s="95"/>
    </row>
    <row r="14" spans="1:10" ht="54" customHeight="1" x14ac:dyDescent="0.25">
      <c r="B14" s="93"/>
      <c r="C14" s="346" t="str">
        <f>'Step 1 Facilities'!E11</f>
        <v>ELEMENTARY</v>
      </c>
      <c r="D14" s="259" t="s">
        <v>152</v>
      </c>
      <c r="E14" s="260" t="s">
        <v>64</v>
      </c>
      <c r="F14" s="257"/>
    </row>
    <row r="15" spans="1:10" ht="4.9000000000000004" customHeight="1" thickBot="1" x14ac:dyDescent="0.3">
      <c r="B15" s="93"/>
      <c r="C15" s="100"/>
      <c r="D15" s="100"/>
      <c r="E15" s="100"/>
      <c r="F15" s="95"/>
    </row>
    <row r="16" spans="1:10" s="123" customFormat="1" ht="25.15" customHeight="1" thickBot="1" x14ac:dyDescent="0.3">
      <c r="B16" s="169"/>
      <c r="C16" s="302" t="str">
        <f>'Step 1 Facilities'!C21</f>
        <v>Single Gym</v>
      </c>
      <c r="D16" s="101">
        <v>1</v>
      </c>
      <c r="E16" s="66">
        <f>SUM(D16*'Step 1 Facilities'!E21)</f>
        <v>2700</v>
      </c>
      <c r="F16" s="170"/>
    </row>
    <row r="17" spans="2:6" s="123" customFormat="1" ht="25.15" customHeight="1" thickBot="1" x14ac:dyDescent="0.3">
      <c r="B17" s="169"/>
      <c r="C17" s="302" t="str">
        <f>'Step 1 Facilities'!C22</f>
        <v>Double Gym</v>
      </c>
      <c r="D17" s="101">
        <v>1</v>
      </c>
      <c r="E17" s="66">
        <f>SUM(D17*'Step 1 Facilities'!E22)</f>
        <v>3000</v>
      </c>
      <c r="F17" s="170"/>
    </row>
    <row r="18" spans="2:6" s="123" customFormat="1" ht="25.15" customHeight="1" thickBot="1" x14ac:dyDescent="0.3">
      <c r="B18" s="169"/>
      <c r="C18" s="302" t="str">
        <f>'Step 1 Facilities'!C23</f>
        <v>Stage</v>
      </c>
      <c r="D18" s="101">
        <v>1</v>
      </c>
      <c r="E18" s="66">
        <f>SUM(D18*'Step 1 Facilities'!E23)</f>
        <v>540</v>
      </c>
      <c r="F18" s="170"/>
    </row>
    <row r="19" spans="2:6" s="123" customFormat="1" ht="25.15" customHeight="1" thickBot="1" x14ac:dyDescent="0.3">
      <c r="B19" s="169"/>
      <c r="C19" s="302" t="str">
        <f>'Step 1 Facilities'!C24</f>
        <v>Classroom</v>
      </c>
      <c r="D19" s="101">
        <v>1</v>
      </c>
      <c r="E19" s="66">
        <f>SUM(D19*'Step 1 Facilities'!E24)</f>
        <v>840</v>
      </c>
      <c r="F19" s="170"/>
    </row>
    <row r="20" spans="2:6" s="123" customFormat="1" ht="25.15" customHeight="1" thickBot="1" x14ac:dyDescent="0.3">
      <c r="B20" s="169"/>
      <c r="C20" s="302" t="str">
        <f>'Step 1 Facilities'!C25</f>
        <v>Cafetorium/Lunchroom</v>
      </c>
      <c r="D20" s="101">
        <v>1</v>
      </c>
      <c r="E20" s="66">
        <f>SUM(D20*'Step 1 Facilities'!E25)</f>
        <v>1700</v>
      </c>
      <c r="F20" s="170"/>
    </row>
    <row r="21" spans="2:6" s="123" customFormat="1" ht="25.15" customHeight="1" thickBot="1" x14ac:dyDescent="0.3">
      <c r="B21" s="169"/>
      <c r="C21" s="302" t="str">
        <f>'Step 1 Facilities'!C26</f>
        <v>Library</v>
      </c>
      <c r="D21" s="101">
        <v>1</v>
      </c>
      <c r="E21" s="66">
        <f>SUM(D21*'Step 1 Facilities'!E26)</f>
        <v>1000</v>
      </c>
      <c r="F21" s="170"/>
    </row>
    <row r="22" spans="2:6" s="123" customFormat="1" ht="25.15" customHeight="1" thickBot="1" x14ac:dyDescent="0.3">
      <c r="B22" s="169"/>
      <c r="C22" s="302" t="str">
        <f>'Step 1 Facilities'!C27</f>
        <v>Kitchen</v>
      </c>
      <c r="D22" s="101">
        <v>1</v>
      </c>
      <c r="E22" s="66">
        <f>SUM(D22*'Step 1 Facilities'!E27)</f>
        <v>275</v>
      </c>
      <c r="F22" s="170"/>
    </row>
    <row r="23" spans="2:6" s="123" customFormat="1" ht="25.15" customHeight="1" thickBot="1" x14ac:dyDescent="0.3">
      <c r="B23" s="169"/>
      <c r="C23" s="302" t="str">
        <f>'Step 1 Facilities'!C28</f>
        <v>Other</v>
      </c>
      <c r="D23" s="101">
        <v>1</v>
      </c>
      <c r="E23" s="66">
        <f>SUM(D23*'Step 1 Facilities'!E28)</f>
        <v>1400</v>
      </c>
      <c r="F23" s="170"/>
    </row>
    <row r="24" spans="2:6" s="123" customFormat="1" ht="25.15" customHeight="1" thickBot="1" x14ac:dyDescent="0.3">
      <c r="B24" s="169"/>
      <c r="C24" s="302" t="str">
        <f>'Step 1 Facilities'!C29</f>
        <v>Music Room</v>
      </c>
      <c r="D24" s="101">
        <v>1</v>
      </c>
      <c r="E24" s="66">
        <f>SUM(D24*'Step 1 Facilities'!E29)</f>
        <v>600</v>
      </c>
      <c r="F24" s="170"/>
    </row>
    <row r="25" spans="2:6" s="123" customFormat="1" ht="25.15" customHeight="1" thickBot="1" x14ac:dyDescent="0.3">
      <c r="B25" s="169"/>
      <c r="C25" s="302" t="str">
        <f>'Step 1 Facilities'!C30</f>
        <v>Daycare</v>
      </c>
      <c r="D25" s="101">
        <v>1</v>
      </c>
      <c r="E25" s="66">
        <f>SUM(D25*'Step 1 Facilities'!E30)</f>
        <v>8000</v>
      </c>
      <c r="F25" s="170"/>
    </row>
    <row r="26" spans="2:6" s="123" customFormat="1" ht="25.15" customHeight="1" thickBot="1" x14ac:dyDescent="0.3">
      <c r="B26" s="169"/>
      <c r="C26" s="302" t="str">
        <f>'Step 1 Facilities'!C34</f>
        <v>Sports Field (non-enhanced)</v>
      </c>
      <c r="D26" s="101">
        <v>1</v>
      </c>
      <c r="E26" s="66">
        <f>SUM(D26*'Step 1 Facilities'!E34)</f>
        <v>21600</v>
      </c>
      <c r="F26" s="170"/>
    </row>
    <row r="27" spans="2:6" s="123" customFormat="1" ht="25.15" customHeight="1" thickBot="1" x14ac:dyDescent="0.3">
      <c r="B27" s="169"/>
      <c r="C27" s="302" t="str">
        <f>'Step 1 Facilities'!C35</f>
        <v>Green Space / Parking Lot</v>
      </c>
      <c r="D27" s="101">
        <v>1</v>
      </c>
      <c r="E27" s="66">
        <f>SUM(D27*'Step 1 Facilities'!E35)</f>
        <v>21600</v>
      </c>
      <c r="F27" s="170"/>
    </row>
    <row r="28" spans="2:6" ht="3.6" customHeight="1" thickBot="1" x14ac:dyDescent="0.3">
      <c r="B28" s="93"/>
      <c r="C28" s="162"/>
      <c r="D28" s="171"/>
      <c r="E28" s="171"/>
      <c r="F28" s="95"/>
    </row>
    <row r="29" spans="2:6" ht="23.45" customHeight="1" thickBot="1" x14ac:dyDescent="0.3">
      <c r="B29" s="93"/>
      <c r="C29" s="128" t="s">
        <v>53</v>
      </c>
      <c r="D29" s="129"/>
      <c r="E29" s="68">
        <f>SUM(E16:E27)</f>
        <v>63255</v>
      </c>
      <c r="F29" s="258"/>
    </row>
    <row r="30" spans="2:6" ht="6" customHeight="1" thickBot="1" x14ac:dyDescent="0.3">
      <c r="B30" s="93"/>
      <c r="C30" s="173"/>
      <c r="D30" s="172"/>
      <c r="E30" s="172"/>
      <c r="F30" s="258"/>
    </row>
    <row r="31" spans="2:6" ht="24" customHeight="1" thickBot="1" x14ac:dyDescent="0.3">
      <c r="B31" s="93"/>
      <c r="C31" s="128" t="s">
        <v>243</v>
      </c>
      <c r="D31" s="480" t="s">
        <v>157</v>
      </c>
      <c r="E31" s="68">
        <f>IF(D31="Y",E29*'Step 4 Assumptions'!K15,0)</f>
        <v>18976.5</v>
      </c>
      <c r="F31" s="258"/>
    </row>
    <row r="32" spans="2:6" ht="6.6" customHeight="1" thickBot="1" x14ac:dyDescent="0.3">
      <c r="B32" s="93"/>
      <c r="C32" s="173"/>
      <c r="D32" s="172"/>
      <c r="E32" s="172"/>
      <c r="F32" s="258"/>
    </row>
    <row r="33" spans="2:6" ht="26.45" customHeight="1" thickBot="1" x14ac:dyDescent="0.3">
      <c r="B33" s="93"/>
      <c r="C33" s="128" t="s">
        <v>65</v>
      </c>
      <c r="D33" s="129"/>
      <c r="E33" s="68">
        <f>SUM(E29+E31)</f>
        <v>82231.5</v>
      </c>
      <c r="F33" s="258"/>
    </row>
    <row r="34" spans="2:6" ht="6.6" customHeight="1" thickBot="1" x14ac:dyDescent="0.3">
      <c r="B34" s="93"/>
      <c r="C34" s="168"/>
      <c r="D34" s="172"/>
      <c r="E34" s="172"/>
      <c r="F34" s="258"/>
    </row>
    <row r="35" spans="2:6" ht="21.6" customHeight="1" thickBot="1" x14ac:dyDescent="0.3">
      <c r="B35" s="93"/>
      <c r="C35" s="125" t="s">
        <v>204</v>
      </c>
      <c r="D35" s="369">
        <f>FV('Step 6 Rate for Dedicated Spc'!H45/12,'Step 6 Rate for Dedicated Spc'!I45*12,0,-'Step 6 Rate for Dedicated Spc'!H37)</f>
        <v>13.415470757409912</v>
      </c>
      <c r="E35" s="368">
        <f>SUM(D35*E33)</f>
        <v>1103174.2835879531</v>
      </c>
      <c r="F35" s="95"/>
    </row>
    <row r="36" spans="2:6" ht="4.9000000000000004" customHeight="1" thickBot="1" x14ac:dyDescent="0.3">
      <c r="B36" s="93"/>
      <c r="C36" s="94"/>
      <c r="D36" s="94"/>
      <c r="E36" s="94"/>
      <c r="F36" s="95"/>
    </row>
    <row r="37" spans="2:6" ht="21.6" customHeight="1" thickBot="1" x14ac:dyDescent="0.3">
      <c r="B37" s="93"/>
      <c r="C37" s="125" t="s">
        <v>68</v>
      </c>
      <c r="D37" s="126"/>
      <c r="E37" s="124">
        <f>SUM(E35/12)</f>
        <v>91931.190298996094</v>
      </c>
      <c r="F37" s="95"/>
    </row>
    <row r="38" spans="2:6" ht="4.1500000000000004" customHeight="1" thickBot="1" x14ac:dyDescent="0.3">
      <c r="B38" s="93"/>
      <c r="C38" s="94"/>
      <c r="D38" s="94"/>
      <c r="E38" s="94"/>
      <c r="F38" s="95"/>
    </row>
    <row r="39" spans="2:6" ht="21.6" customHeight="1" thickBot="1" x14ac:dyDescent="0.3">
      <c r="B39" s="93"/>
      <c r="C39" s="272" t="s">
        <v>77</v>
      </c>
      <c r="D39" s="273"/>
      <c r="E39" s="274">
        <f>SUM(E33*'Step 6 Rate for Dedicated Spc'!J45)</f>
        <v>1103174.2835879531</v>
      </c>
      <c r="F39" s="95"/>
    </row>
    <row r="40" spans="2:6" ht="4.1500000000000004" customHeight="1" thickBot="1" x14ac:dyDescent="0.3">
      <c r="B40" s="93"/>
      <c r="C40" s="94"/>
      <c r="D40" s="94"/>
      <c r="E40" s="94"/>
      <c r="F40" s="95"/>
    </row>
    <row r="41" spans="2:6" ht="21.6" customHeight="1" thickBot="1" x14ac:dyDescent="0.3">
      <c r="B41" s="93"/>
      <c r="C41" s="272" t="s">
        <v>78</v>
      </c>
      <c r="D41" s="273"/>
      <c r="E41" s="274">
        <f>SUM(E39/12)</f>
        <v>91931.190298996094</v>
      </c>
      <c r="F41" s="95"/>
    </row>
    <row r="42" spans="2:6" ht="3.6" customHeight="1" thickBot="1" x14ac:dyDescent="0.3">
      <c r="B42" s="93"/>
      <c r="C42" s="94"/>
      <c r="D42" s="94"/>
      <c r="E42" s="94"/>
      <c r="F42" s="95"/>
    </row>
    <row r="43" spans="2:6" ht="21.6" customHeight="1" thickBot="1" x14ac:dyDescent="0.3">
      <c r="B43" s="93"/>
      <c r="C43" s="174" t="s">
        <v>26</v>
      </c>
      <c r="D43" s="175"/>
      <c r="E43" s="176">
        <f>SUM(E37-E41)/E37</f>
        <v>0</v>
      </c>
      <c r="F43" s="95"/>
    </row>
    <row r="44" spans="2:6" ht="4.9000000000000004" customHeight="1" x14ac:dyDescent="0.25">
      <c r="B44" s="96"/>
      <c r="C44" s="97"/>
      <c r="D44" s="97"/>
      <c r="E44" s="97"/>
      <c r="F44" s="98"/>
    </row>
    <row r="45" spans="2:6" ht="6" customHeight="1" x14ac:dyDescent="0.25"/>
    <row r="46" spans="2:6" s="269" customFormat="1" ht="17.25" customHeight="1" x14ac:dyDescent="0.2">
      <c r="B46" s="267"/>
      <c r="C46" s="221" t="str">
        <f>'Session Information'!$C$16</f>
        <v>Name</v>
      </c>
      <c r="D46" s="267"/>
      <c r="E46" s="267"/>
      <c r="F46" s="267"/>
    </row>
    <row r="47" spans="2:6" s="269" customFormat="1" ht="17.25" customHeight="1" x14ac:dyDescent="0.2">
      <c r="B47" s="267"/>
      <c r="C47" s="221" t="str">
        <f>'Session Information'!$C$19</f>
        <v>Department</v>
      </c>
      <c r="D47" s="267"/>
      <c r="E47" s="267"/>
      <c r="F47" s="267"/>
    </row>
    <row r="48" spans="2:6" s="269" customFormat="1" ht="17.25" customHeight="1" x14ac:dyDescent="0.2">
      <c r="B48" s="267"/>
      <c r="C48" s="221" t="str">
        <f>'Session Information'!$C$7</f>
        <v>Distict School Board Name</v>
      </c>
      <c r="D48" s="267"/>
      <c r="E48" s="267"/>
      <c r="F48" s="267"/>
    </row>
    <row r="49" spans="2:6" s="269" customFormat="1" ht="17.25" customHeight="1" x14ac:dyDescent="0.2">
      <c r="B49" s="267"/>
      <c r="C49" s="222" t="s">
        <v>93</v>
      </c>
      <c r="D49" s="267"/>
      <c r="E49" s="267"/>
      <c r="F49" s="267"/>
    </row>
    <row r="50" spans="2:6" s="269" customFormat="1" ht="17.25" customHeight="1" x14ac:dyDescent="0.2">
      <c r="B50" s="267"/>
      <c r="C50" s="223">
        <f>'Session Information'!$C$10</f>
        <v>42613</v>
      </c>
      <c r="D50" s="267"/>
      <c r="E50" s="267"/>
      <c r="F50" s="267"/>
    </row>
    <row r="52" spans="2:6" x14ac:dyDescent="0.25">
      <c r="C52" s="212" t="s">
        <v>100</v>
      </c>
    </row>
    <row r="53" spans="2:6" x14ac:dyDescent="0.25">
      <c r="C53" s="212" t="s">
        <v>101</v>
      </c>
    </row>
    <row r="54" spans="2:6" ht="6" customHeight="1" x14ac:dyDescent="0.25"/>
    <row r="55" spans="2:6" x14ac:dyDescent="0.25">
      <c r="C55" s="212" t="s">
        <v>103</v>
      </c>
    </row>
    <row r="56" spans="2:6" x14ac:dyDescent="0.25">
      <c r="C56" s="212" t="s">
        <v>87</v>
      </c>
    </row>
    <row r="57" spans="2:6" ht="4.9000000000000004" customHeight="1" x14ac:dyDescent="0.25"/>
    <row r="58" spans="2:6" ht="36" customHeight="1" x14ac:dyDescent="0.25">
      <c r="C58" s="490" t="s">
        <v>106</v>
      </c>
      <c r="D58" s="490"/>
      <c r="E58" s="490"/>
    </row>
  </sheetData>
  <mergeCells count="3">
    <mergeCell ref="C58:E58"/>
    <mergeCell ref="C9:E9"/>
    <mergeCell ref="C7:E7"/>
  </mergeCells>
  <pageMargins left="0.7" right="0.7" top="0.75" bottom="0.75" header="0.3" footer="0.3"/>
  <ignoredErrors>
    <ignoredError sqref="E43"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 Page</vt:lpstr>
      <vt:lpstr>Session Information</vt:lpstr>
      <vt:lpstr>Step 1 Facilities</vt:lpstr>
      <vt:lpstr>Step 2 CFS</vt:lpstr>
      <vt:lpstr>Step 3 Sched 10C</vt:lpstr>
      <vt:lpstr>Step 4 Assumptions</vt:lpstr>
      <vt:lpstr>Step 5 Summary of Costs</vt:lpstr>
      <vt:lpstr>Step 6 Rate for Dedicated Spc</vt:lpstr>
      <vt:lpstr>Step 7 Costs for Leases</vt:lpstr>
      <vt:lpstr>Step 8 Policy Hrly Rates</vt:lpstr>
      <vt:lpstr>Step 9 Review Hrly per Sq Ft</vt:lpstr>
      <vt:lpstr>Step 10 Hourly Rates for CR</vt:lpstr>
      <vt:lpstr>Step 11 LFY Impact</vt:lpstr>
      <vt:lpstr>'Step 2 CFS'!Print_Area</vt:lpstr>
    </vt:vector>
  </TitlesOfParts>
  <Company>gorell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FACILITY COST RECOVERY PRICING MODEL</dc:title>
  <dc:creator>zattbran</dc:creator>
  <cp:lastModifiedBy>Ryder-Davis, Cindy (EDU)</cp:lastModifiedBy>
  <cp:lastPrinted>2018-02-09T01:04:30Z</cp:lastPrinted>
  <dcterms:created xsi:type="dcterms:W3CDTF">2013-03-19T19:35:08Z</dcterms:created>
  <dcterms:modified xsi:type="dcterms:W3CDTF">2018-05-01T16:30:40Z</dcterms:modified>
</cp:coreProperties>
</file>